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\Folders$\fortier\Desktop\2020\Almanac 2020\"/>
    </mc:Choice>
  </mc:AlternateContent>
  <bookViews>
    <workbookView xWindow="165" yWindow="6795" windowWidth="18870" windowHeight="6030"/>
  </bookViews>
  <sheets>
    <sheet name="Final" sheetId="3" r:id="rId1"/>
  </sheets>
  <calcPr calcId="162913" concurrentCalc="0"/>
</workbook>
</file>

<file path=xl/calcChain.xml><?xml version="1.0" encoding="utf-8"?>
<calcChain xmlns="http://schemas.openxmlformats.org/spreadsheetml/2006/main">
  <c r="H9" i="3" l="1"/>
  <c r="H8" i="3"/>
  <c r="E8" i="3"/>
  <c r="E81" i="3"/>
  <c r="H81" i="3"/>
  <c r="I8" i="3"/>
  <c r="I81" i="3"/>
  <c r="F10" i="3"/>
  <c r="H82" i="3"/>
  <c r="H45" i="3"/>
  <c r="H83" i="3"/>
  <c r="H46" i="3"/>
  <c r="H47" i="3"/>
  <c r="H48" i="3"/>
  <c r="H84" i="3"/>
  <c r="H49" i="3"/>
  <c r="H50" i="3"/>
  <c r="H51" i="3"/>
  <c r="H52" i="3"/>
  <c r="H76" i="3"/>
  <c r="H53" i="3"/>
  <c r="H54" i="3"/>
  <c r="H55" i="3"/>
  <c r="H56" i="3"/>
  <c r="H77" i="3"/>
  <c r="H85" i="3"/>
  <c r="H57" i="3"/>
  <c r="H11" i="3"/>
  <c r="H86" i="3"/>
  <c r="H12" i="3"/>
  <c r="H58" i="3"/>
  <c r="H59" i="3"/>
  <c r="H60" i="3"/>
  <c r="H13" i="3"/>
  <c r="H61" i="3"/>
  <c r="H62" i="3"/>
  <c r="H14" i="3"/>
  <c r="H93" i="3"/>
  <c r="H63" i="3"/>
  <c r="H15" i="3"/>
  <c r="H64" i="3"/>
  <c r="H65" i="3"/>
  <c r="H16" i="3"/>
  <c r="H66" i="3"/>
  <c r="H67" i="3"/>
  <c r="H68" i="3"/>
  <c r="H17" i="3"/>
  <c r="H70" i="3"/>
  <c r="H79" i="3"/>
  <c r="H18" i="3"/>
  <c r="H19" i="3"/>
  <c r="H71" i="3"/>
  <c r="H72" i="3"/>
  <c r="H73" i="3"/>
  <c r="E18" i="3"/>
  <c r="E70" i="3"/>
  <c r="I70" i="3"/>
  <c r="E68" i="3"/>
  <c r="G97" i="3"/>
  <c r="H97" i="3"/>
  <c r="G96" i="3"/>
  <c r="H96" i="3"/>
  <c r="G95" i="3"/>
  <c r="H95" i="3"/>
  <c r="H10" i="3"/>
  <c r="C10" i="3"/>
  <c r="E10" i="3"/>
  <c r="G98" i="3"/>
  <c r="H98" i="3"/>
  <c r="I68" i="3"/>
  <c r="G94" i="3"/>
  <c r="H94" i="3"/>
  <c r="G92" i="3"/>
  <c r="H92" i="3"/>
  <c r="G89" i="3"/>
  <c r="H89" i="3"/>
  <c r="G99" i="3"/>
  <c r="H99" i="3"/>
  <c r="G88" i="3"/>
  <c r="H88" i="3"/>
  <c r="G91" i="3"/>
  <c r="H91" i="3"/>
  <c r="G90" i="3"/>
  <c r="H90" i="3"/>
  <c r="E85" i="3"/>
  <c r="E86" i="3"/>
  <c r="E97" i="3"/>
  <c r="E95" i="3"/>
  <c r="E96" i="3"/>
  <c r="E94" i="3"/>
  <c r="E98" i="3"/>
  <c r="E48" i="3"/>
  <c r="I48" i="3"/>
  <c r="E55" i="3"/>
  <c r="E93" i="3"/>
  <c r="E26" i="3"/>
  <c r="E52" i="3"/>
  <c r="E45" i="3"/>
  <c r="E50" i="3"/>
  <c r="E90" i="3"/>
  <c r="E46" i="3"/>
  <c r="I46" i="3"/>
  <c r="E72" i="3"/>
  <c r="E71" i="3"/>
  <c r="E76" i="3"/>
  <c r="E77" i="3"/>
  <c r="E54" i="3"/>
  <c r="E59" i="3"/>
  <c r="I86" i="3"/>
  <c r="E91" i="3"/>
  <c r="E83" i="3"/>
  <c r="I83" i="3"/>
  <c r="E47" i="3"/>
  <c r="I47" i="3"/>
  <c r="E82" i="3"/>
  <c r="E88" i="3"/>
  <c r="E19" i="3"/>
  <c r="E25" i="3"/>
  <c r="E37" i="3"/>
  <c r="E41" i="3"/>
  <c r="E38" i="3"/>
  <c r="E34" i="3"/>
  <c r="E36" i="3"/>
  <c r="E35" i="3"/>
  <c r="E32" i="3"/>
  <c r="E27" i="3"/>
  <c r="E31" i="3"/>
  <c r="E24" i="3"/>
  <c r="E29" i="3"/>
  <c r="E74" i="3"/>
  <c r="E58" i="3"/>
  <c r="E99" i="3"/>
  <c r="E40" i="3"/>
  <c r="E89" i="3"/>
  <c r="I10" i="3"/>
  <c r="E73" i="3"/>
  <c r="E13" i="3"/>
  <c r="E11" i="3"/>
  <c r="E49" i="3"/>
  <c r="E92" i="3"/>
  <c r="E56" i="3"/>
  <c r="E62" i="3"/>
  <c r="E17" i="3"/>
  <c r="E63" i="3"/>
  <c r="E14" i="3"/>
  <c r="E53" i="3"/>
  <c r="E67" i="3"/>
  <c r="E57" i="3"/>
  <c r="E64" i="3"/>
  <c r="E33" i="3"/>
  <c r="E65" i="3"/>
  <c r="I94" i="3"/>
  <c r="E66" i="3"/>
  <c r="E30" i="3"/>
  <c r="I19" i="3"/>
  <c r="E39" i="3"/>
  <c r="E23" i="3"/>
  <c r="E51" i="3"/>
  <c r="E15" i="3"/>
  <c r="E60" i="3"/>
  <c r="E61" i="3"/>
  <c r="E79" i="3"/>
  <c r="E28" i="3"/>
  <c r="E84" i="3"/>
  <c r="I84" i="3"/>
  <c r="E69" i="3"/>
  <c r="F69" i="3"/>
  <c r="H69" i="3"/>
  <c r="E16" i="3"/>
  <c r="I45" i="3"/>
  <c r="I82" i="3"/>
  <c r="I88" i="3"/>
  <c r="I91" i="3"/>
  <c r="I93" i="3"/>
  <c r="I71" i="3"/>
  <c r="I54" i="3"/>
  <c r="I96" i="3"/>
  <c r="I85" i="3"/>
  <c r="I77" i="3"/>
  <c r="I62" i="3"/>
  <c r="I11" i="3"/>
  <c r="I51" i="3"/>
  <c r="I49" i="3"/>
  <c r="I16" i="3"/>
  <c r="I14" i="3"/>
  <c r="I57" i="3"/>
  <c r="I66" i="3"/>
  <c r="I69" i="3"/>
  <c r="I52" i="3"/>
  <c r="I13" i="3"/>
  <c r="I97" i="3"/>
  <c r="I65" i="3"/>
  <c r="I73" i="3"/>
  <c r="I89" i="3"/>
  <c r="I15" i="3"/>
  <c r="I90" i="3"/>
  <c r="I63" i="3"/>
  <c r="I76" i="3"/>
  <c r="I53" i="3"/>
  <c r="I72" i="3"/>
  <c r="I56" i="3"/>
  <c r="I58" i="3"/>
  <c r="I98" i="3"/>
  <c r="I92" i="3"/>
  <c r="I17" i="3"/>
  <c r="I79" i="3"/>
  <c r="I60" i="3"/>
  <c r="I99" i="3"/>
  <c r="I64" i="3"/>
  <c r="I61" i="3"/>
  <c r="I59" i="3"/>
  <c r="I55" i="3"/>
  <c r="I50" i="3"/>
  <c r="I95" i="3"/>
  <c r="I67" i="3"/>
</calcChain>
</file>

<file path=xl/comments1.xml><?xml version="1.0" encoding="utf-8"?>
<comments xmlns="http://schemas.openxmlformats.org/spreadsheetml/2006/main">
  <authors>
    <author>Robert Johnson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Robert Johnson:</t>
        </r>
        <r>
          <rPr>
            <sz val="9"/>
            <color indexed="81"/>
            <rFont val="Tahoma"/>
            <family val="2"/>
          </rPr>
          <t xml:space="preserve">
Average of range $424,999 - $499,999 / Salaire moyen de l'échelle $424 999 - $499 999. </t>
        </r>
      </text>
    </comment>
  </commentList>
</comments>
</file>

<file path=xl/sharedStrings.xml><?xml version="1.0" encoding="utf-8"?>
<sst xmlns="http://schemas.openxmlformats.org/spreadsheetml/2006/main" count="336" uniqueCount="196">
  <si>
    <t>University of Toronto</t>
  </si>
  <si>
    <t>University of Calgary</t>
  </si>
  <si>
    <t>University of Alberta</t>
  </si>
  <si>
    <t>University of British Columbia</t>
  </si>
  <si>
    <t>University of Lethbridge</t>
  </si>
  <si>
    <t>University of Victoria</t>
  </si>
  <si>
    <t>University of Guelph</t>
  </si>
  <si>
    <t>York University</t>
  </si>
  <si>
    <t>McMaster University</t>
  </si>
  <si>
    <t>Queen’s University at Kingston</t>
  </si>
  <si>
    <t>University of Waterloo</t>
  </si>
  <si>
    <t>Ryerson University</t>
  </si>
  <si>
    <t>Brock University</t>
  </si>
  <si>
    <t>Dalhousie University</t>
  </si>
  <si>
    <t>McGill University</t>
  </si>
  <si>
    <t>Wilfrid Laurier University</t>
  </si>
  <si>
    <t>University of Manitoba</t>
  </si>
  <si>
    <t>University of Windsor</t>
  </si>
  <si>
    <t>Simon Fraser University</t>
  </si>
  <si>
    <t>Trent University</t>
  </si>
  <si>
    <t>University of Northern British Columbia</t>
  </si>
  <si>
    <t>Athabasca University</t>
  </si>
  <si>
    <t>University of Saskatchewan</t>
  </si>
  <si>
    <t>Memorial University of Newfoundland</t>
  </si>
  <si>
    <t>University of Regina</t>
  </si>
  <si>
    <t>Carleton University</t>
  </si>
  <si>
    <t>University of Winnipeg</t>
  </si>
  <si>
    <t>Brandon University</t>
  </si>
  <si>
    <t>Lakehead University</t>
  </si>
  <si>
    <t>Nipissing University</t>
  </si>
  <si>
    <t xml:space="preserve">Saint Mary's University </t>
  </si>
  <si>
    <t>Mount Saint Vincent University</t>
  </si>
  <si>
    <t>Bishop’s University</t>
  </si>
  <si>
    <t>Raymonde Gagné</t>
  </si>
  <si>
    <t>Université Sainte-Anne</t>
  </si>
  <si>
    <t>Mount Allison University</t>
  </si>
  <si>
    <t>St. Thomas University</t>
  </si>
  <si>
    <t>Concordia University</t>
  </si>
  <si>
    <t>Université de Moncton</t>
  </si>
  <si>
    <t xml:space="preserve">M. Yvon Fontaine </t>
  </si>
  <si>
    <t>University of Prince Edward Island</t>
  </si>
  <si>
    <t>Université Laval</t>
  </si>
  <si>
    <t>Université de Montréal</t>
  </si>
  <si>
    <t>Université de Sherbrooke</t>
  </si>
  <si>
    <t>Université du Québec</t>
  </si>
  <si>
    <t>NSCAD University</t>
  </si>
  <si>
    <t>Université de Hearst</t>
  </si>
  <si>
    <t>University of Ontario Institute of Technology</t>
  </si>
  <si>
    <t>Victoria University</t>
  </si>
  <si>
    <t>Acadia University</t>
  </si>
  <si>
    <t>Thompson Rivers University</t>
  </si>
  <si>
    <t>Cape Breton University</t>
  </si>
  <si>
    <t>-</t>
  </si>
  <si>
    <t>Frits Pannekoek</t>
  </si>
  <si>
    <t>Sara Diamond</t>
  </si>
  <si>
    <t>Capilano University</t>
  </si>
  <si>
    <t>Kwantlen Polytechnic University</t>
  </si>
  <si>
    <t>Vancouver Island University</t>
  </si>
  <si>
    <t>University of the Fraser Valley</t>
  </si>
  <si>
    <t>Ralph Nilson</t>
  </si>
  <si>
    <t>Laurentian University / Université Laurentienne</t>
  </si>
  <si>
    <t xml:space="preserve">Huntington University </t>
  </si>
  <si>
    <t>Kevin McCormick</t>
  </si>
  <si>
    <t>Mount Royal University</t>
  </si>
  <si>
    <t>Roseann Runte</t>
  </si>
  <si>
    <t>Allan Rock</t>
  </si>
  <si>
    <t>Max Blouw</t>
  </si>
  <si>
    <t>Mamdouh Shoukri</t>
  </si>
  <si>
    <t>King's University College</t>
  </si>
  <si>
    <t>Royal Roads University</t>
  </si>
  <si>
    <t>Vianne Timmons</t>
  </si>
  <si>
    <t>Allan Cahoon</t>
  </si>
  <si>
    <t>David Barnard</t>
  </si>
  <si>
    <t xml:space="preserve">Michael Goldbloom </t>
  </si>
  <si>
    <t>Brescia University College</t>
  </si>
  <si>
    <t>Jack Lightstone</t>
  </si>
  <si>
    <t>Dominic Giroux</t>
  </si>
  <si>
    <t>OCAD University</t>
  </si>
  <si>
    <t>Daniel R. Woolf</t>
  </si>
  <si>
    <t>University of St. Michael's College</t>
  </si>
  <si>
    <t>Amit Chakma</t>
  </si>
  <si>
    <t>Alan Wildeman</t>
  </si>
  <si>
    <t>David Sylvester</t>
  </si>
  <si>
    <t>Gary Kachanoski</t>
  </si>
  <si>
    <t>Ramona Lumpkin</t>
  </si>
  <si>
    <t>Elizabeth Cannon</t>
  </si>
  <si>
    <t>Michael Mahon</t>
  </si>
  <si>
    <t>Algoma University</t>
  </si>
  <si>
    <t>Huron University College</t>
  </si>
  <si>
    <t>Brian Stevenson</t>
  </si>
  <si>
    <t xml:space="preserve">Mark Evered </t>
  </si>
  <si>
    <t>Luce Samoisette</t>
  </si>
  <si>
    <t>Sylvie Beauchamp</t>
  </si>
  <si>
    <t>Denis Brière</t>
  </si>
  <si>
    <t>Andrew Petter</t>
  </si>
  <si>
    <t>University / Université</t>
  </si>
  <si>
    <t>Université d'Ottawa / University of Ottawa</t>
  </si>
  <si>
    <t>Allister Surette</t>
  </si>
  <si>
    <t>Alan Shepard</t>
  </si>
  <si>
    <t>Patrick Deane</t>
  </si>
  <si>
    <t>Tim McTiernan</t>
  </si>
  <si>
    <t>David Docherty</t>
  </si>
  <si>
    <t>Alan Shaver</t>
  </si>
  <si>
    <t>Western University</t>
  </si>
  <si>
    <t>Pierre Ouellette</t>
  </si>
  <si>
    <t>University of Sudbury</t>
  </si>
  <si>
    <t>St. Francis Xavier University</t>
  </si>
  <si>
    <t>Richard Florizone</t>
  </si>
  <si>
    <t>Suzanne Fortier</t>
  </si>
  <si>
    <t>Guy Breton</t>
  </si>
  <si>
    <t>Feridun Hamdullahpur</t>
  </si>
  <si>
    <t>Université de Saint-Boniface</t>
  </si>
  <si>
    <t>Alan Davis</t>
  </si>
  <si>
    <t>Emily Carr University of Art + Design</t>
  </si>
  <si>
    <t>Dawn Russell</t>
  </si>
  <si>
    <t>2013 Total</t>
  </si>
  <si>
    <t>MacEwan University</t>
  </si>
  <si>
    <t>Michael De Gagne</t>
  </si>
  <si>
    <t>Meric Gertler</t>
  </si>
  <si>
    <t>Chantal Beauvais</t>
  </si>
  <si>
    <t>Université Saint-Paul / Saint Paul University</t>
  </si>
  <si>
    <t>Jamie Cassels</t>
  </si>
  <si>
    <t>École nationale de l'administration publique</t>
  </si>
  <si>
    <t>Nelson Michaud</t>
  </si>
  <si>
    <t>Université du Québec à Trois-Rivières</t>
  </si>
  <si>
    <t>Nadia Ghazzali</t>
  </si>
  <si>
    <t>Université du Québec à Chicoutimi</t>
  </si>
  <si>
    <t>Martin Gauthier</t>
  </si>
  <si>
    <t>Université du Québec à Montréal</t>
  </si>
  <si>
    <t>Robert Proulx</t>
  </si>
  <si>
    <t>Institut national de recherche scientifique</t>
  </si>
  <si>
    <t>Daniel Coderre</t>
  </si>
  <si>
    <t>Ginette Legault</t>
  </si>
  <si>
    <t>Université du Québec à Rimouski</t>
  </si>
  <si>
    <t>Jean-Pierre Ouellet</t>
  </si>
  <si>
    <t>Université du Québec en Abitibi-Témiscamingue</t>
  </si>
  <si>
    <t>Johanne Jean</t>
  </si>
  <si>
    <t>Christophe Guy</t>
  </si>
  <si>
    <t xml:space="preserve">École de technologie supérieure </t>
  </si>
  <si>
    <t>Université du Québec en Outaouais</t>
  </si>
  <si>
    <t>Jean Vaillancourt</t>
  </si>
  <si>
    <t>Pierre Dumouchel</t>
  </si>
  <si>
    <t>École Polytechnique  Montréal</t>
  </si>
  <si>
    <t xml:space="preserve">Télé-Université (TÉLUQ) </t>
  </si>
  <si>
    <t>St. Jerome's University</t>
  </si>
  <si>
    <t>Thorneloe University</t>
  </si>
  <si>
    <t>2017 Total</t>
  </si>
  <si>
    <t>University Presidents' Compensation, 2017</t>
  </si>
  <si>
    <t>Rémunération des recteurs d’université, 2017</t>
  </si>
  <si>
    <t>Celia Ross</t>
  </si>
  <si>
    <t>Susan Mumm</t>
  </si>
  <si>
    <t>Barry Craig</t>
  </si>
  <si>
    <t>Mohamed Lachemi</t>
  </si>
  <si>
    <t>Katherine Bergman</t>
  </si>
  <si>
    <t>Leo Groarke</t>
  </si>
  <si>
    <t>Franco Vaccarino</t>
  </si>
  <si>
    <t>David Mulroney</t>
  </si>
  <si>
    <t>William Robins</t>
  </si>
  <si>
    <t>Robert Derrenbacker</t>
  </si>
  <si>
    <t>David Turpin</t>
  </si>
  <si>
    <t>Deborah Saucier</t>
  </si>
  <si>
    <t>Daniel Joseph</t>
  </si>
  <si>
    <t>Santa J. Ono</t>
  </si>
  <si>
    <t>Peter Ricketts</t>
  </si>
  <si>
    <t>David Dingwall</t>
  </si>
  <si>
    <t>Dianne Taylor-Gearing</t>
  </si>
  <si>
    <t>Robert Summerby-Murray</t>
  </si>
  <si>
    <t>Kent Macdonald</t>
  </si>
  <si>
    <t>University of King's College</t>
  </si>
  <si>
    <t>William Lahey</t>
  </si>
  <si>
    <t>Peter Stoicheff</t>
  </si>
  <si>
    <t>Steven Robinson</t>
  </si>
  <si>
    <t>Ronald Burnett</t>
  </si>
  <si>
    <t>Paul Dangerfield</t>
  </si>
  <si>
    <t>Jean-Paul Boudreau</t>
  </si>
  <si>
    <t>Eddy Campbell</t>
  </si>
  <si>
    <t>Alaa Abd-El-Aziz</t>
  </si>
  <si>
    <t>Sophie Bouvard</t>
  </si>
  <si>
    <t>Annette Trimbee</t>
  </si>
  <si>
    <t>--</t>
  </si>
  <si>
    <t xml:space="preserve">University of New Brunswick </t>
  </si>
  <si>
    <t>Atlantic Provinces / Provinces de l'Atlantique</t>
  </si>
  <si>
    <t>Ontario</t>
  </si>
  <si>
    <t>Saskatchewan / Manitoba</t>
  </si>
  <si>
    <t>Alberta</t>
  </si>
  <si>
    <t>Quebec / Québec</t>
  </si>
  <si>
    <t>British Columbia / Columbie-Brittanique</t>
  </si>
  <si>
    <t xml:space="preserve">President 2017 / 
Recteur 2017  </t>
  </si>
  <si>
    <t>2013 Salary / 
Salaire 2013</t>
  </si>
  <si>
    <t>Benefits / Avantages sociaux</t>
  </si>
  <si>
    <t>2017 Salary / Salaire 2017</t>
  </si>
  <si>
    <t xml:space="preserve">Government of British Columbia, https://www.publicsectorcompensation.gov.bc.ca/executive-compensation-disclosures/2017-2018,  Government of Ontario, Ministry of Finance, Public Sector Salary Disclosure, www.fin.gov.on.ca/ english/publications/salarydisclosure; Government of Nova Scotia https://beta.novascotia.ca/public-sector-compensation-disclosure-reports Government of Alberta, https://www.alberta.ca/public-sector-body-compensation-disclosure.aspx; and CAUT Research / </t>
  </si>
  <si>
    <t>Gouvernement de la Colombie Brittanique, https://www.publicsectorcompensation.gov.bc.ca/executive-compensation-disclosures/2017-2018, Gouvernement de l’Ontario, Ministère des Finances, Divulgation des traitements et salaires,   www.fin.gov.on.ca/french/publications/salarydisclosure; Gouvernement de l'Alberta , https://www.alberta.ca/public-sector-body-compensation-disclosure.aspx; Gouvernement de la Nouvelle Écosse https://beta.novascotia.ca/public-sector-compensation-disclosure-reports, et la section de la recherche de l’ACPPU</t>
  </si>
  <si>
    <t>Updated March 1, 2019 / Actualisé le 1 mars 2019</t>
  </si>
  <si>
    <t>Percentage change 2013-2017 / Changement de pourcentage 
2013-2017</t>
  </si>
  <si>
    <t xml:space="preserve">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</si>
</sst>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0.0%"/>
  </numFmts>
  <fonts count="24" x14ac:knownFonts="1">
    <font>
      <sz val="8"/>
      <name val="Arial"/>
    </font>
    <font>
      <b/>
      <sz val="11"/>
      <color indexed="63"/>
      <name val="Calibri"/>
      <family val="2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10"/>
      <name val="Times New Roman"/>
      <family val="1"/>
    </font>
    <font>
      <b/>
      <sz val="18"/>
      <color indexed="8"/>
      <name val="Calibri"/>
      <family val="2"/>
    </font>
    <font>
      <b/>
      <sz val="10"/>
      <color indexed="8"/>
      <name val="Calibri"/>
      <family val="2"/>
    </font>
    <font>
      <i/>
      <sz val="9"/>
      <name val="Calibri"/>
      <family val="2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8"/>
      <name val="Arial"/>
      <family val="2"/>
    </font>
    <font>
      <sz val="11"/>
      <color rgb="FF4D4D4D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13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/>
    <xf numFmtId="0" fontId="7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6" fontId="4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6" fontId="4" fillId="0" borderId="0" xfId="0" quotePrefix="1" applyNumberFormat="1" applyFont="1" applyFill="1" applyBorder="1" applyAlignment="1">
      <alignment horizontal="center" vertical="top" wrapText="1"/>
    </xf>
    <xf numFmtId="6" fontId="4" fillId="0" borderId="0" xfId="0" applyNumberFormat="1" applyFont="1" applyFill="1" applyBorder="1" applyAlignment="1">
      <alignment horizontal="center" vertical="top" wrapText="1"/>
    </xf>
    <xf numFmtId="164" fontId="4" fillId="0" borderId="0" xfId="0" quotePrefix="1" applyNumberFormat="1" applyFont="1" applyFill="1" applyBorder="1" applyAlignment="1">
      <alignment horizontal="center" wrapText="1"/>
    </xf>
    <xf numFmtId="6" fontId="4" fillId="0" borderId="0" xfId="0" quotePrefix="1" applyNumberFormat="1" applyFont="1" applyFill="1" applyBorder="1" applyAlignment="1">
      <alignment horizontal="right" vertical="top" wrapText="1" indent="3"/>
    </xf>
    <xf numFmtId="164" fontId="4" fillId="0" borderId="0" xfId="0" quotePrefix="1" applyNumberFormat="1" applyFont="1" applyFill="1" applyBorder="1" applyAlignment="1">
      <alignment horizontal="right" wrapText="1" indent="3"/>
    </xf>
    <xf numFmtId="6" fontId="4" fillId="0" borderId="0" xfId="0" applyNumberFormat="1" applyFont="1" applyFill="1" applyBorder="1" applyAlignment="1">
      <alignment horizontal="right" vertical="top" wrapText="1" indent="3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12" fillId="0" borderId="0" xfId="0" applyFont="1"/>
    <xf numFmtId="0" fontId="9" fillId="0" borderId="0" xfId="0" applyFont="1" applyFill="1" applyBorder="1" applyAlignment="1">
      <alignment horizontal="center" wrapText="1"/>
    </xf>
    <xf numFmtId="165" fontId="14" fillId="0" borderId="0" xfId="2" applyNumberFormat="1" applyFont="1" applyBorder="1" applyAlignment="1" applyProtection="1">
      <alignment horizontal="right"/>
      <protection locked="0"/>
    </xf>
    <xf numFmtId="0" fontId="14" fillId="0" borderId="0" xfId="2" applyFont="1" applyBorder="1" applyAlignment="1" applyProtection="1">
      <alignment horizontal="left"/>
      <protection locked="0"/>
    </xf>
    <xf numFmtId="0" fontId="14" fillId="0" borderId="0" xfId="2" applyNumberFormat="1" applyFont="1" applyBorder="1" applyAlignment="1" applyProtection="1">
      <protection locked="0"/>
    </xf>
    <xf numFmtId="0" fontId="14" fillId="0" borderId="0" xfId="2" applyFont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>
      <alignment horizontal="center"/>
    </xf>
    <xf numFmtId="8" fontId="16" fillId="0" borderId="0" xfId="0" applyNumberFormat="1" applyFont="1"/>
    <xf numFmtId="11" fontId="3" fillId="0" borderId="0" xfId="2" applyNumberFormat="1" applyFont="1" applyBorder="1" applyAlignment="1" applyProtection="1">
      <alignment horizontal="left"/>
      <protection locked="0"/>
    </xf>
    <xf numFmtId="6" fontId="14" fillId="0" borderId="0" xfId="2" applyNumberFormat="1" applyFont="1" applyBorder="1" applyAlignment="1" applyProtection="1">
      <alignment horizontal="left"/>
      <protection locked="0"/>
    </xf>
    <xf numFmtId="164" fontId="3" fillId="0" borderId="0" xfId="0" quotePrefix="1" applyNumberFormat="1" applyFont="1" applyFill="1" applyBorder="1" applyAlignment="1">
      <alignment horizontal="center"/>
    </xf>
    <xf numFmtId="11" fontId="17" fillId="0" borderId="0" xfId="2" applyNumberFormat="1" applyFont="1" applyBorder="1" applyAlignment="1" applyProtection="1">
      <alignment horizontal="left" wrapText="1"/>
      <protection locked="0"/>
    </xf>
    <xf numFmtId="164" fontId="3" fillId="0" borderId="0" xfId="2" applyNumberFormat="1" applyFont="1" applyBorder="1" applyAlignment="1" applyProtection="1">
      <alignment horizontal="center"/>
      <protection locked="0"/>
    </xf>
    <xf numFmtId="6" fontId="3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quotePrefix="1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center"/>
    </xf>
    <xf numFmtId="166" fontId="3" fillId="0" borderId="0" xfId="3" applyNumberFormat="1" applyFont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/>
    </xf>
    <xf numFmtId="164" fontId="21" fillId="3" borderId="0" xfId="0" applyNumberFormat="1" applyFont="1" applyFill="1" applyBorder="1" applyAlignment="1">
      <alignment horizontal="center"/>
    </xf>
    <xf numFmtId="6" fontId="22" fillId="4" borderId="0" xfId="0" applyNumberFormat="1" applyFont="1" applyFill="1" applyBorder="1" applyAlignment="1">
      <alignment horizontal="center" vertical="top" wrapText="1"/>
    </xf>
    <xf numFmtId="164" fontId="22" fillId="4" borderId="0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wrapText="1"/>
    </xf>
    <xf numFmtId="165" fontId="14" fillId="0" borderId="0" xfId="2" applyNumberFormat="1" applyFont="1" applyBorder="1" applyAlignment="1" applyProtection="1">
      <alignment horizontal="center"/>
      <protection locked="0"/>
    </xf>
    <xf numFmtId="0" fontId="14" fillId="0" borderId="0" xfId="2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3" fillId="0" borderId="0" xfId="0" applyFont="1" applyFill="1" applyBorder="1"/>
    <xf numFmtId="166" fontId="3" fillId="0" borderId="0" xfId="3" applyNumberFormat="1" applyFont="1" applyBorder="1" applyAlignment="1" applyProtection="1">
      <alignment horizontal="right" indent="2"/>
      <protection locked="0"/>
    </xf>
    <xf numFmtId="166" fontId="3" fillId="0" borderId="0" xfId="3" quotePrefix="1" applyNumberFormat="1" applyFont="1" applyBorder="1" applyAlignment="1" applyProtection="1">
      <alignment horizontal="right" indent="2"/>
      <protection locked="0"/>
    </xf>
    <xf numFmtId="164" fontId="21" fillId="3" borderId="0" xfId="0" applyNumberFormat="1" applyFont="1" applyFill="1" applyBorder="1" applyAlignment="1">
      <alignment horizontal="right" indent="2"/>
    </xf>
    <xf numFmtId="164" fontId="22" fillId="4" borderId="0" xfId="0" applyNumberFormat="1" applyFont="1" applyFill="1" applyBorder="1" applyAlignment="1">
      <alignment horizontal="right" wrapText="1" indent="2"/>
    </xf>
    <xf numFmtId="6" fontId="4" fillId="0" borderId="0" xfId="0" applyNumberFormat="1" applyFont="1" applyFill="1" applyBorder="1" applyAlignment="1">
      <alignment horizontal="right" wrapText="1" indent="3"/>
    </xf>
    <xf numFmtId="6" fontId="4" fillId="0" borderId="0" xfId="0" applyNumberFormat="1" applyFont="1" applyFill="1" applyBorder="1" applyAlignment="1">
      <alignment horizontal="center" wrapText="1"/>
    </xf>
    <xf numFmtId="6" fontId="4" fillId="0" borderId="0" xfId="0" quotePrefix="1" applyNumberFormat="1" applyFont="1" applyFill="1" applyBorder="1" applyAlignment="1">
      <alignment horizontal="center" wrapText="1"/>
    </xf>
    <xf numFmtId="164" fontId="4" fillId="0" borderId="0" xfId="4" quotePrefix="1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right" indent="2"/>
    </xf>
    <xf numFmtId="164" fontId="3" fillId="0" borderId="0" xfId="2" applyNumberFormat="1" applyFont="1" applyBorder="1" applyAlignment="1" applyProtection="1">
      <alignment horizontal="right" indent="2"/>
      <protection locked="0"/>
    </xf>
    <xf numFmtId="6" fontId="3" fillId="0" borderId="0" xfId="0" applyNumberFormat="1" applyFont="1" applyAlignment="1">
      <alignment horizontal="right" indent="2"/>
    </xf>
    <xf numFmtId="6" fontId="4" fillId="0" borderId="0" xfId="0" quotePrefix="1" applyNumberFormat="1" applyFont="1" applyFill="1" applyBorder="1" applyAlignment="1">
      <alignment horizontal="right" wrapText="1" indent="3"/>
    </xf>
    <xf numFmtId="164" fontId="4" fillId="0" borderId="0" xfId="0" applyNumberFormat="1" applyFont="1" applyFill="1" applyBorder="1" applyAlignment="1">
      <alignment horizontal="right" wrapText="1" indent="3"/>
    </xf>
    <xf numFmtId="0" fontId="4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21" fillId="3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21" fillId="3" borderId="3" xfId="0" applyFont="1" applyFill="1" applyBorder="1" applyAlignment="1">
      <alignment horizontal="left"/>
    </xf>
  </cellXfs>
  <cellStyles count="5">
    <cellStyle name="Currency" xfId="4" builtinId="4"/>
    <cellStyle name="Normal" xfId="0" builtinId="0"/>
    <cellStyle name="Normal 2" xfId="2"/>
    <cellStyle name="Output" xfId="1" builtinId="21" customBuiltin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650875</xdr:colOff>
      <xdr:row>0</xdr:row>
      <xdr:rowOff>101599</xdr:rowOff>
    </xdr:from>
    <xdr:to>
      <xdr:col>8</xdr:col>
      <xdr:colOff>1065025</xdr:colOff>
      <xdr:row>1</xdr:row>
      <xdr:rowOff>397099</xdr:rowOff>
    </xdr:to>
    <xdr:pic>
      <xdr:nvPicPr>
        <xdr:cNvPr id="3" name="Picture 2" descr="AlmanacLogoRGB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225" y="101599"/>
          <a:ext cx="2566800" cy="4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701421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701421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AD105"/>
  <sheetViews>
    <sheetView tabSelected="1" zoomScaleNormal="100" workbookViewId="0">
      <selection activeCell="J3" sqref="J3"/>
    </sheetView>
  </sheetViews>
  <sheetFormatPr defaultColWidth="34" defaultRowHeight="15" customHeight="1" x14ac:dyDescent="0.2"/>
  <cols>
    <col min="1" max="1" width="49" style="2" customWidth="1"/>
    <col min="2" max="2" width="24.6640625" style="4" customWidth="1"/>
    <col min="3" max="9" width="18.83203125" style="2" customWidth="1"/>
    <col min="10" max="12" width="17.5" style="2" customWidth="1"/>
    <col min="13" max="15" width="34" style="2"/>
    <col min="17" max="16384" width="34" style="2"/>
  </cols>
  <sheetData>
    <row r="2" spans="1:16" ht="32.1" customHeight="1" x14ac:dyDescent="0.2"/>
    <row r="3" spans="1:16" ht="21.95" customHeight="1" x14ac:dyDescent="0.35">
      <c r="A3" s="10" t="s">
        <v>147</v>
      </c>
      <c r="B3" s="5"/>
      <c r="C3" s="6"/>
      <c r="D3" s="6"/>
      <c r="E3" s="6"/>
      <c r="F3" s="1"/>
    </row>
    <row r="4" spans="1:16" ht="21.95" customHeight="1" x14ac:dyDescent="0.35">
      <c r="A4" s="11" t="s">
        <v>148</v>
      </c>
      <c r="B4" s="7"/>
      <c r="C4" s="5"/>
      <c r="D4" s="6"/>
      <c r="E4" s="6"/>
      <c r="H4" s="3"/>
    </row>
    <row r="5" spans="1:16" ht="15" customHeight="1" x14ac:dyDescent="0.2">
      <c r="A5" s="70" t="s">
        <v>95</v>
      </c>
      <c r="B5" s="22"/>
      <c r="C5" s="24"/>
      <c r="D5" s="12"/>
      <c r="E5" s="42"/>
      <c r="F5" s="24"/>
      <c r="G5" s="24"/>
      <c r="I5" s="34"/>
    </row>
    <row r="6" spans="1:16" s="37" customFormat="1" ht="67.5" customHeight="1" x14ac:dyDescent="0.2">
      <c r="A6" s="71"/>
      <c r="B6" s="43" t="s">
        <v>187</v>
      </c>
      <c r="C6" s="43" t="s">
        <v>188</v>
      </c>
      <c r="D6" s="43" t="s">
        <v>189</v>
      </c>
      <c r="E6" s="43" t="s">
        <v>115</v>
      </c>
      <c r="F6" s="43" t="s">
        <v>190</v>
      </c>
      <c r="G6" s="43" t="s">
        <v>189</v>
      </c>
      <c r="H6" s="43" t="s">
        <v>146</v>
      </c>
      <c r="I6" s="48" t="s">
        <v>194</v>
      </c>
      <c r="J6" s="28"/>
      <c r="K6" s="28"/>
      <c r="L6" s="49"/>
      <c r="M6" s="49"/>
      <c r="N6" s="50"/>
      <c r="O6" s="28"/>
      <c r="P6" s="51"/>
    </row>
    <row r="7" spans="1:16" s="6" customFormat="1" ht="15" customHeight="1" x14ac:dyDescent="0.2">
      <c r="A7" s="72" t="s">
        <v>181</v>
      </c>
      <c r="B7" s="72"/>
      <c r="C7" s="72"/>
      <c r="D7" s="72"/>
      <c r="E7" s="44"/>
      <c r="F7" s="44"/>
      <c r="G7" s="44"/>
      <c r="H7" s="44"/>
      <c r="I7" s="44"/>
    </row>
    <row r="8" spans="1:16" ht="15" customHeight="1" x14ac:dyDescent="0.2">
      <c r="A8" s="8" t="s">
        <v>13</v>
      </c>
      <c r="B8" s="67" t="s">
        <v>107</v>
      </c>
      <c r="C8" s="58">
        <v>389400</v>
      </c>
      <c r="D8" s="57">
        <v>37377</v>
      </c>
      <c r="E8" s="58">
        <f t="shared" ref="E8" si="0">SUM(C8:D8)</f>
        <v>426777</v>
      </c>
      <c r="F8" s="29">
        <v>483115</v>
      </c>
      <c r="G8" s="33" t="s">
        <v>52</v>
      </c>
      <c r="H8" s="29">
        <f t="shared" ref="H8:H9" si="1">SUM(F8:G8)</f>
        <v>483115</v>
      </c>
      <c r="I8" s="53">
        <f t="shared" ref="I8" si="2">(H8-E8)/E8</f>
        <v>0.13200805104305058</v>
      </c>
      <c r="J8" s="26"/>
      <c r="K8" s="26"/>
      <c r="L8" s="25"/>
      <c r="M8" s="25"/>
      <c r="N8" s="27"/>
      <c r="O8" s="28"/>
    </row>
    <row r="9" spans="1:16" ht="15" customHeight="1" x14ac:dyDescent="0.2">
      <c r="A9" s="8" t="s">
        <v>23</v>
      </c>
      <c r="B9" s="67" t="s">
        <v>83</v>
      </c>
      <c r="C9" s="13" t="s">
        <v>52</v>
      </c>
      <c r="D9" s="13" t="s">
        <v>52</v>
      </c>
      <c r="E9" s="13" t="s">
        <v>52</v>
      </c>
      <c r="F9" s="29">
        <v>469200</v>
      </c>
      <c r="G9" s="29">
        <v>100</v>
      </c>
      <c r="H9" s="29">
        <f t="shared" si="1"/>
        <v>469300</v>
      </c>
      <c r="I9" s="54" t="s">
        <v>179</v>
      </c>
      <c r="J9" s="26"/>
      <c r="K9" s="26"/>
      <c r="L9" s="25"/>
      <c r="M9" s="25"/>
      <c r="N9" s="27"/>
      <c r="O9" s="28"/>
    </row>
    <row r="10" spans="1:16" ht="15" customHeight="1" x14ac:dyDescent="0.2">
      <c r="A10" s="8" t="s">
        <v>180</v>
      </c>
      <c r="B10" s="67" t="s">
        <v>175</v>
      </c>
      <c r="C10" s="60">
        <f>(375000+400000)/2</f>
        <v>387500</v>
      </c>
      <c r="D10" s="13" t="s">
        <v>52</v>
      </c>
      <c r="E10" s="59">
        <f>SUM(C10:D10)</f>
        <v>387500</v>
      </c>
      <c r="F10" s="29">
        <f>(424999+499999)/2</f>
        <v>462499</v>
      </c>
      <c r="G10" s="29" t="s">
        <v>52</v>
      </c>
      <c r="H10" s="29">
        <f t="shared" ref="H10:H19" si="3">SUM(F10:G10)</f>
        <v>462499</v>
      </c>
      <c r="I10" s="53">
        <f>(H10-E10)/E10</f>
        <v>0.1935458064516129</v>
      </c>
      <c r="K10" s="26"/>
      <c r="L10" s="25"/>
      <c r="M10" s="25"/>
      <c r="N10" s="27"/>
      <c r="O10" s="28"/>
    </row>
    <row r="11" spans="1:16" ht="15" customHeight="1" x14ac:dyDescent="0.2">
      <c r="A11" s="8" t="s">
        <v>106</v>
      </c>
      <c r="B11" s="67" t="s">
        <v>167</v>
      </c>
      <c r="C11" s="58">
        <v>278281</v>
      </c>
      <c r="D11" s="57">
        <v>9237</v>
      </c>
      <c r="E11" s="58">
        <f>SUM(C11:D11)</f>
        <v>287518</v>
      </c>
      <c r="F11" s="29">
        <v>352481</v>
      </c>
      <c r="G11" s="33" t="s">
        <v>52</v>
      </c>
      <c r="H11" s="29">
        <f t="shared" si="3"/>
        <v>352481</v>
      </c>
      <c r="I11" s="53">
        <f>(H11-E11)/E11</f>
        <v>0.22594411480324711</v>
      </c>
      <c r="J11" s="26"/>
      <c r="K11" s="26"/>
      <c r="L11" s="25"/>
      <c r="M11" s="25"/>
      <c r="N11" s="27"/>
      <c r="O11" s="28"/>
    </row>
    <row r="12" spans="1:16" ht="15" customHeight="1" x14ac:dyDescent="0.2">
      <c r="A12" s="8" t="s">
        <v>35</v>
      </c>
      <c r="B12" s="67" t="s">
        <v>174</v>
      </c>
      <c r="C12" s="13" t="s">
        <v>52</v>
      </c>
      <c r="D12" s="13" t="s">
        <v>52</v>
      </c>
      <c r="E12" s="13" t="s">
        <v>52</v>
      </c>
      <c r="F12" s="29">
        <v>300000</v>
      </c>
      <c r="G12" s="29">
        <v>32000</v>
      </c>
      <c r="H12" s="29">
        <f t="shared" si="3"/>
        <v>332000</v>
      </c>
      <c r="I12" s="54" t="s">
        <v>179</v>
      </c>
      <c r="J12" s="26"/>
      <c r="K12" s="26"/>
      <c r="L12" s="25"/>
      <c r="M12" s="25"/>
      <c r="N12" s="27"/>
      <c r="O12" s="28"/>
    </row>
    <row r="13" spans="1:16" ht="15" customHeight="1" x14ac:dyDescent="0.2">
      <c r="A13" s="8" t="s">
        <v>30</v>
      </c>
      <c r="B13" s="67" t="s">
        <v>166</v>
      </c>
      <c r="C13" s="58">
        <v>234206</v>
      </c>
      <c r="D13" s="57">
        <v>37242</v>
      </c>
      <c r="E13" s="58">
        <f t="shared" ref="E13:E19" si="4">SUM(C13:D13)</f>
        <v>271448</v>
      </c>
      <c r="F13" s="29">
        <v>300000</v>
      </c>
      <c r="G13" s="33" t="s">
        <v>52</v>
      </c>
      <c r="H13" s="29">
        <f t="shared" si="3"/>
        <v>300000</v>
      </c>
      <c r="I13" s="53">
        <f>(H13-E13)/E13</f>
        <v>0.10518404998379063</v>
      </c>
      <c r="J13" s="26"/>
      <c r="K13" s="26"/>
      <c r="L13" s="25"/>
      <c r="M13" s="25"/>
      <c r="N13" s="27"/>
      <c r="O13" s="28"/>
    </row>
    <row r="14" spans="1:16" ht="15" customHeight="1" x14ac:dyDescent="0.2">
      <c r="A14" s="8" t="s">
        <v>31</v>
      </c>
      <c r="B14" s="67" t="s">
        <v>84</v>
      </c>
      <c r="C14" s="58">
        <v>224000</v>
      </c>
      <c r="D14" s="57">
        <v>15000</v>
      </c>
      <c r="E14" s="58">
        <f t="shared" si="4"/>
        <v>239000</v>
      </c>
      <c r="F14" s="29">
        <v>281820</v>
      </c>
      <c r="G14" s="33" t="s">
        <v>52</v>
      </c>
      <c r="H14" s="29">
        <f t="shared" si="3"/>
        <v>281820</v>
      </c>
      <c r="I14" s="53">
        <f>(H14-E14)/E14</f>
        <v>0.179163179916318</v>
      </c>
      <c r="J14" s="27"/>
      <c r="K14" s="28"/>
      <c r="L14"/>
      <c r="P14" s="2"/>
    </row>
    <row r="15" spans="1:16" ht="15" customHeight="1" x14ac:dyDescent="0.2">
      <c r="A15" s="8" t="s">
        <v>51</v>
      </c>
      <c r="B15" s="67" t="s">
        <v>164</v>
      </c>
      <c r="C15" s="58">
        <v>174331</v>
      </c>
      <c r="D15" s="57">
        <v>31292</v>
      </c>
      <c r="E15" s="58">
        <f t="shared" si="4"/>
        <v>205623</v>
      </c>
      <c r="F15" s="29">
        <v>262000</v>
      </c>
      <c r="G15" s="33" t="s">
        <v>52</v>
      </c>
      <c r="H15" s="29">
        <f t="shared" si="3"/>
        <v>262000</v>
      </c>
      <c r="I15" s="53">
        <f>(H15-E15)/E15</f>
        <v>0.27417652694494293</v>
      </c>
      <c r="J15" s="26"/>
      <c r="K15" s="26"/>
      <c r="L15" s="25"/>
      <c r="M15" s="25"/>
      <c r="N15" s="27"/>
      <c r="O15" s="28"/>
      <c r="P15" s="2"/>
    </row>
    <row r="16" spans="1:16" ht="15" customHeight="1" x14ac:dyDescent="0.2">
      <c r="A16" s="8" t="s">
        <v>49</v>
      </c>
      <c r="B16" s="67" t="s">
        <v>163</v>
      </c>
      <c r="C16" s="58">
        <v>274000</v>
      </c>
      <c r="D16" s="18"/>
      <c r="E16" s="58">
        <f t="shared" si="4"/>
        <v>274000</v>
      </c>
      <c r="F16" s="29">
        <v>248552</v>
      </c>
      <c r="G16" s="33" t="s">
        <v>52</v>
      </c>
      <c r="H16" s="29">
        <f t="shared" si="3"/>
        <v>248552</v>
      </c>
      <c r="I16" s="53">
        <f>(H16-E16)/E16</f>
        <v>-9.2875912408759129E-2</v>
      </c>
      <c r="P16" s="2"/>
    </row>
    <row r="17" spans="1:16" ht="15" customHeight="1" x14ac:dyDescent="0.2">
      <c r="A17" s="8" t="s">
        <v>45</v>
      </c>
      <c r="B17" s="67" t="s">
        <v>165</v>
      </c>
      <c r="C17" s="58">
        <v>203175</v>
      </c>
      <c r="D17" s="13" t="s">
        <v>52</v>
      </c>
      <c r="E17" s="58">
        <f t="shared" si="4"/>
        <v>203175</v>
      </c>
      <c r="F17" s="29">
        <v>233755</v>
      </c>
      <c r="G17" s="33" t="s">
        <v>52</v>
      </c>
      <c r="H17" s="29">
        <f t="shared" si="3"/>
        <v>233755</v>
      </c>
      <c r="I17" s="53">
        <f>(H17-E17)/E17</f>
        <v>0.15051064353389934</v>
      </c>
      <c r="P17" s="2"/>
    </row>
    <row r="18" spans="1:16" ht="15" customHeight="1" x14ac:dyDescent="0.2">
      <c r="A18" s="8" t="s">
        <v>168</v>
      </c>
      <c r="B18" s="67" t="s">
        <v>169</v>
      </c>
      <c r="C18" s="15">
        <v>243233.92000000001</v>
      </c>
      <c r="D18" s="39">
        <v>10841.87</v>
      </c>
      <c r="E18" s="58">
        <f t="shared" si="4"/>
        <v>254075.79</v>
      </c>
      <c r="F18" s="29">
        <v>203000</v>
      </c>
      <c r="G18" s="33" t="s">
        <v>52</v>
      </c>
      <c r="H18" s="29">
        <f t="shared" si="3"/>
        <v>203000</v>
      </c>
      <c r="I18" s="54" t="s">
        <v>179</v>
      </c>
      <c r="P18" s="2"/>
    </row>
    <row r="19" spans="1:16" ht="15" customHeight="1" x14ac:dyDescent="0.2">
      <c r="A19" s="8" t="s">
        <v>34</v>
      </c>
      <c r="B19" s="67" t="s">
        <v>97</v>
      </c>
      <c r="C19" s="59">
        <v>166000</v>
      </c>
      <c r="D19" s="13">
        <v>7800</v>
      </c>
      <c r="E19" s="58">
        <f t="shared" si="4"/>
        <v>173800</v>
      </c>
      <c r="F19" s="29">
        <v>186350.39</v>
      </c>
      <c r="G19" s="33" t="s">
        <v>52</v>
      </c>
      <c r="H19" s="29">
        <f t="shared" si="3"/>
        <v>186350.39</v>
      </c>
      <c r="I19" s="53">
        <f>(H19-E19)/E19</f>
        <v>7.2211680092059916E-2</v>
      </c>
      <c r="P19" s="2"/>
    </row>
    <row r="20" spans="1:16" ht="15" customHeight="1" x14ac:dyDescent="0.2">
      <c r="A20" s="8" t="s">
        <v>40</v>
      </c>
      <c r="B20" s="68" t="s">
        <v>176</v>
      </c>
      <c r="C20" s="13" t="s">
        <v>52</v>
      </c>
      <c r="D20" s="13" t="s">
        <v>52</v>
      </c>
      <c r="E20" s="13" t="s">
        <v>52</v>
      </c>
      <c r="F20" s="29" t="s">
        <v>52</v>
      </c>
      <c r="G20" s="29" t="s">
        <v>52</v>
      </c>
      <c r="H20" s="29" t="s">
        <v>52</v>
      </c>
      <c r="I20" s="54" t="s">
        <v>179</v>
      </c>
      <c r="P20" s="2"/>
    </row>
    <row r="21" spans="1:16" ht="15" customHeight="1" x14ac:dyDescent="0.2">
      <c r="A21" s="8" t="s">
        <v>36</v>
      </c>
      <c r="B21" s="67" t="s">
        <v>114</v>
      </c>
      <c r="C21" s="37" t="s">
        <v>52</v>
      </c>
      <c r="D21" s="37" t="s">
        <v>52</v>
      </c>
      <c r="E21" s="37" t="s">
        <v>52</v>
      </c>
      <c r="F21" s="29" t="s">
        <v>52</v>
      </c>
      <c r="G21" s="29" t="s">
        <v>52</v>
      </c>
      <c r="H21" s="29" t="s">
        <v>52</v>
      </c>
      <c r="I21" s="54" t="s">
        <v>179</v>
      </c>
      <c r="P21" s="2"/>
    </row>
    <row r="22" spans="1:16" s="6" customFormat="1" ht="15" customHeight="1" x14ac:dyDescent="0.2">
      <c r="A22" s="69" t="s">
        <v>185</v>
      </c>
      <c r="B22" s="69"/>
      <c r="C22" s="69"/>
      <c r="D22" s="69"/>
      <c r="E22" s="44"/>
      <c r="F22" s="45"/>
      <c r="G22" s="45"/>
      <c r="H22" s="45"/>
      <c r="I22" s="55"/>
    </row>
    <row r="23" spans="1:16" ht="15" customHeight="1" x14ac:dyDescent="0.2">
      <c r="A23" s="8" t="s">
        <v>37</v>
      </c>
      <c r="B23" s="8" t="s">
        <v>98</v>
      </c>
      <c r="C23" s="58">
        <v>360570</v>
      </c>
      <c r="D23" s="57">
        <v>75105</v>
      </c>
      <c r="E23" s="58">
        <f t="shared" ref="E23:E41" si="5">SUM(C23:D23)</f>
        <v>435675</v>
      </c>
      <c r="F23" s="29" t="s">
        <v>52</v>
      </c>
      <c r="G23" s="29" t="s">
        <v>52</v>
      </c>
      <c r="H23" s="29" t="s">
        <v>52</v>
      </c>
      <c r="I23" s="54" t="s">
        <v>179</v>
      </c>
      <c r="P23" s="2"/>
    </row>
    <row r="24" spans="1:16" ht="15" customHeight="1" x14ac:dyDescent="0.2">
      <c r="A24" s="8" t="s">
        <v>42</v>
      </c>
      <c r="B24" s="8" t="s">
        <v>109</v>
      </c>
      <c r="C24" s="58">
        <v>399913</v>
      </c>
      <c r="D24" s="57">
        <v>6311</v>
      </c>
      <c r="E24" s="58">
        <f t="shared" si="5"/>
        <v>406224</v>
      </c>
      <c r="F24" s="29" t="s">
        <v>52</v>
      </c>
      <c r="G24" s="29" t="s">
        <v>52</v>
      </c>
      <c r="H24" s="29" t="s">
        <v>52</v>
      </c>
      <c r="I24" s="54" t="s">
        <v>179</v>
      </c>
      <c r="P24" s="2"/>
    </row>
    <row r="25" spans="1:16" ht="15" customHeight="1" x14ac:dyDescent="0.2">
      <c r="A25" s="8" t="s">
        <v>41</v>
      </c>
      <c r="B25" s="8" t="s">
        <v>93</v>
      </c>
      <c r="C25" s="58">
        <v>330000</v>
      </c>
      <c r="D25" s="57">
        <v>0</v>
      </c>
      <c r="E25" s="58">
        <f t="shared" si="5"/>
        <v>330000</v>
      </c>
      <c r="F25" s="29" t="s">
        <v>52</v>
      </c>
      <c r="G25" s="29" t="s">
        <v>52</v>
      </c>
      <c r="H25" s="29" t="s">
        <v>52</v>
      </c>
      <c r="I25" s="54" t="s">
        <v>179</v>
      </c>
      <c r="P25" s="2"/>
    </row>
    <row r="26" spans="1:16" ht="15" customHeight="1" x14ac:dyDescent="0.2">
      <c r="A26" s="8" t="s">
        <v>26</v>
      </c>
      <c r="B26" s="8" t="s">
        <v>178</v>
      </c>
      <c r="C26" s="59">
        <v>248123</v>
      </c>
      <c r="D26" s="65">
        <v>57247</v>
      </c>
      <c r="E26" s="58">
        <f t="shared" si="5"/>
        <v>305370</v>
      </c>
      <c r="F26" s="29" t="s">
        <v>52</v>
      </c>
      <c r="G26" s="29" t="s">
        <v>52</v>
      </c>
      <c r="H26" s="29" t="s">
        <v>52</v>
      </c>
      <c r="I26" s="54" t="s">
        <v>179</v>
      </c>
      <c r="P26" s="2"/>
    </row>
    <row r="27" spans="1:16" ht="15" customHeight="1" x14ac:dyDescent="0.2">
      <c r="A27" s="8" t="s">
        <v>43</v>
      </c>
      <c r="B27" s="8" t="s">
        <v>91</v>
      </c>
      <c r="C27" s="58">
        <v>295005</v>
      </c>
      <c r="D27" s="57">
        <v>3022.34</v>
      </c>
      <c r="E27" s="58">
        <f t="shared" si="5"/>
        <v>298027.34000000003</v>
      </c>
      <c r="F27" s="29" t="s">
        <v>52</v>
      </c>
      <c r="G27" s="29" t="s">
        <v>52</v>
      </c>
      <c r="H27" s="29" t="s">
        <v>52</v>
      </c>
      <c r="I27" s="54" t="s">
        <v>179</v>
      </c>
      <c r="P27" s="2"/>
    </row>
    <row r="28" spans="1:16" ht="15" customHeight="1" x14ac:dyDescent="0.2">
      <c r="A28" s="8" t="s">
        <v>32</v>
      </c>
      <c r="B28" s="8" t="s">
        <v>73</v>
      </c>
      <c r="C28" s="58">
        <v>278683</v>
      </c>
      <c r="D28" s="57">
        <v>18055</v>
      </c>
      <c r="E28" s="58">
        <f t="shared" si="5"/>
        <v>296738</v>
      </c>
      <c r="F28" s="29" t="s">
        <v>52</v>
      </c>
      <c r="G28" s="29" t="s">
        <v>52</v>
      </c>
      <c r="H28" s="29" t="s">
        <v>52</v>
      </c>
      <c r="I28" s="54" t="s">
        <v>179</v>
      </c>
      <c r="P28" s="2"/>
    </row>
    <row r="29" spans="1:16" ht="15" customHeight="1" x14ac:dyDescent="0.2">
      <c r="A29" s="8" t="s">
        <v>38</v>
      </c>
      <c r="B29" s="8" t="s">
        <v>39</v>
      </c>
      <c r="C29" s="58">
        <v>258825</v>
      </c>
      <c r="D29" s="57">
        <v>0</v>
      </c>
      <c r="E29" s="58">
        <f t="shared" si="5"/>
        <v>258825</v>
      </c>
      <c r="F29" s="29" t="s">
        <v>52</v>
      </c>
      <c r="G29" s="29" t="s">
        <v>52</v>
      </c>
      <c r="H29" s="29" t="s">
        <v>52</v>
      </c>
      <c r="I29" s="54" t="s">
        <v>179</v>
      </c>
      <c r="P29" s="2"/>
    </row>
    <row r="30" spans="1:16" ht="15" customHeight="1" x14ac:dyDescent="0.2">
      <c r="A30" s="8" t="s">
        <v>142</v>
      </c>
      <c r="B30" s="8" t="s">
        <v>137</v>
      </c>
      <c r="C30" s="58">
        <v>240570</v>
      </c>
      <c r="D30" s="57">
        <v>15234</v>
      </c>
      <c r="E30" s="58">
        <f t="shared" si="5"/>
        <v>255804</v>
      </c>
      <c r="F30" s="29" t="s">
        <v>52</v>
      </c>
      <c r="G30" s="29" t="s">
        <v>52</v>
      </c>
      <c r="H30" s="29" t="s">
        <v>52</v>
      </c>
      <c r="I30" s="54" t="s">
        <v>179</v>
      </c>
      <c r="P30" s="2"/>
    </row>
    <row r="31" spans="1:16" ht="15" customHeight="1" x14ac:dyDescent="0.2">
      <c r="A31" s="8" t="s">
        <v>111</v>
      </c>
      <c r="B31" s="8" t="s">
        <v>33</v>
      </c>
      <c r="C31" s="58">
        <v>220110</v>
      </c>
      <c r="D31" s="57">
        <v>9989</v>
      </c>
      <c r="E31" s="58">
        <f t="shared" si="5"/>
        <v>230099</v>
      </c>
      <c r="F31" s="29" t="s">
        <v>52</v>
      </c>
      <c r="G31" s="29" t="s">
        <v>52</v>
      </c>
      <c r="H31" s="29" t="s">
        <v>52</v>
      </c>
      <c r="I31" s="54" t="s">
        <v>179</v>
      </c>
      <c r="P31" s="2"/>
    </row>
    <row r="32" spans="1:16" ht="15" customHeight="1" x14ac:dyDescent="0.2">
      <c r="A32" s="8" t="s">
        <v>44</v>
      </c>
      <c r="B32" s="8" t="s">
        <v>92</v>
      </c>
      <c r="C32" s="58">
        <v>202556</v>
      </c>
      <c r="D32" s="57">
        <v>3318</v>
      </c>
      <c r="E32" s="58">
        <f t="shared" si="5"/>
        <v>205874</v>
      </c>
      <c r="F32" s="29" t="s">
        <v>52</v>
      </c>
      <c r="G32" s="29" t="s">
        <v>52</v>
      </c>
      <c r="H32" s="29" t="s">
        <v>52</v>
      </c>
      <c r="I32" s="54" t="s">
        <v>179</v>
      </c>
      <c r="P32" s="2"/>
    </row>
    <row r="33" spans="1:16" ht="15" customHeight="1" x14ac:dyDescent="0.2">
      <c r="A33" s="8" t="s">
        <v>130</v>
      </c>
      <c r="B33" s="8" t="s">
        <v>131</v>
      </c>
      <c r="C33" s="58">
        <v>182300</v>
      </c>
      <c r="D33" s="57">
        <v>19145.91</v>
      </c>
      <c r="E33" s="58">
        <f t="shared" si="5"/>
        <v>201445.91</v>
      </c>
      <c r="F33" s="29" t="s">
        <v>52</v>
      </c>
      <c r="G33" s="29" t="s">
        <v>52</v>
      </c>
      <c r="H33" s="29" t="s">
        <v>52</v>
      </c>
      <c r="I33" s="54" t="s">
        <v>179</v>
      </c>
      <c r="P33" s="2"/>
    </row>
    <row r="34" spans="1:16" ht="15" customHeight="1" x14ac:dyDescent="0.2">
      <c r="A34" s="8" t="s">
        <v>128</v>
      </c>
      <c r="B34" s="8" t="s">
        <v>129</v>
      </c>
      <c r="C34" s="58">
        <v>192429</v>
      </c>
      <c r="D34" s="57">
        <v>2977</v>
      </c>
      <c r="E34" s="58">
        <f t="shared" si="5"/>
        <v>195406</v>
      </c>
      <c r="F34" s="29" t="s">
        <v>52</v>
      </c>
      <c r="G34" s="29" t="s">
        <v>52</v>
      </c>
      <c r="H34" s="29" t="s">
        <v>52</v>
      </c>
      <c r="I34" s="54" t="s">
        <v>179</v>
      </c>
      <c r="P34" s="2"/>
    </row>
    <row r="35" spans="1:16" ht="15" customHeight="1" x14ac:dyDescent="0.2">
      <c r="A35" s="8" t="s">
        <v>124</v>
      </c>
      <c r="B35" s="8" t="s">
        <v>125</v>
      </c>
      <c r="C35" s="58">
        <v>182302</v>
      </c>
      <c r="D35" s="57">
        <v>7780</v>
      </c>
      <c r="E35" s="58">
        <f t="shared" si="5"/>
        <v>190082</v>
      </c>
      <c r="F35" s="29" t="s">
        <v>52</v>
      </c>
      <c r="G35" s="29" t="s">
        <v>52</v>
      </c>
      <c r="H35" s="29" t="s">
        <v>52</v>
      </c>
      <c r="I35" s="54" t="s">
        <v>179</v>
      </c>
      <c r="P35" s="2"/>
    </row>
    <row r="36" spans="1:16" ht="15" customHeight="1" x14ac:dyDescent="0.2">
      <c r="A36" s="8" t="s">
        <v>126</v>
      </c>
      <c r="B36" s="8" t="s">
        <v>127</v>
      </c>
      <c r="C36" s="58">
        <v>182302</v>
      </c>
      <c r="D36" s="57">
        <v>7173</v>
      </c>
      <c r="E36" s="58">
        <f t="shared" si="5"/>
        <v>189475</v>
      </c>
      <c r="F36" s="29" t="s">
        <v>52</v>
      </c>
      <c r="G36" s="29" t="s">
        <v>52</v>
      </c>
      <c r="H36" s="29" t="s">
        <v>52</v>
      </c>
      <c r="I36" s="54" t="s">
        <v>179</v>
      </c>
      <c r="P36" s="2"/>
    </row>
    <row r="37" spans="1:16" ht="15" customHeight="1" x14ac:dyDescent="0.2">
      <c r="A37" s="8" t="s">
        <v>139</v>
      </c>
      <c r="B37" s="8" t="s">
        <v>140</v>
      </c>
      <c r="C37" s="58">
        <v>172173</v>
      </c>
      <c r="D37" s="57">
        <v>4998</v>
      </c>
      <c r="E37" s="58">
        <f t="shared" si="5"/>
        <v>177171</v>
      </c>
      <c r="F37" s="29" t="s">
        <v>52</v>
      </c>
      <c r="G37" s="29" t="s">
        <v>52</v>
      </c>
      <c r="H37" s="29" t="s">
        <v>52</v>
      </c>
      <c r="I37" s="54" t="s">
        <v>179</v>
      </c>
      <c r="P37" s="2"/>
    </row>
    <row r="38" spans="1:16" ht="15" customHeight="1" x14ac:dyDescent="0.2">
      <c r="A38" s="8" t="s">
        <v>133</v>
      </c>
      <c r="B38" s="8" t="s">
        <v>134</v>
      </c>
      <c r="C38" s="58">
        <v>172173</v>
      </c>
      <c r="D38" s="57">
        <v>3191</v>
      </c>
      <c r="E38" s="58">
        <f t="shared" si="5"/>
        <v>175364</v>
      </c>
      <c r="F38" s="29" t="s">
        <v>52</v>
      </c>
      <c r="G38" s="29" t="s">
        <v>52</v>
      </c>
      <c r="H38" s="29" t="s">
        <v>52</v>
      </c>
      <c r="I38" s="54" t="s">
        <v>179</v>
      </c>
      <c r="P38" s="2"/>
    </row>
    <row r="39" spans="1:16" ht="15" customHeight="1" x14ac:dyDescent="0.2">
      <c r="A39" s="8" t="s">
        <v>122</v>
      </c>
      <c r="B39" s="8" t="s">
        <v>123</v>
      </c>
      <c r="C39" s="58">
        <v>162044</v>
      </c>
      <c r="D39" s="57">
        <v>2877</v>
      </c>
      <c r="E39" s="58">
        <f t="shared" si="5"/>
        <v>164921</v>
      </c>
      <c r="F39" s="29" t="s">
        <v>52</v>
      </c>
      <c r="G39" s="29" t="s">
        <v>52</v>
      </c>
      <c r="H39" s="29" t="s">
        <v>52</v>
      </c>
      <c r="I39" s="54" t="s">
        <v>179</v>
      </c>
      <c r="P39" s="2"/>
    </row>
    <row r="40" spans="1:16" ht="15" customHeight="1" x14ac:dyDescent="0.2">
      <c r="A40" s="8" t="s">
        <v>143</v>
      </c>
      <c r="B40" s="8" t="s">
        <v>132</v>
      </c>
      <c r="C40" s="58">
        <v>162044</v>
      </c>
      <c r="D40" s="57">
        <v>1716</v>
      </c>
      <c r="E40" s="58">
        <f t="shared" si="5"/>
        <v>163760</v>
      </c>
      <c r="F40" s="29" t="s">
        <v>52</v>
      </c>
      <c r="G40" s="29" t="s">
        <v>52</v>
      </c>
      <c r="H40" s="29" t="s">
        <v>52</v>
      </c>
      <c r="I40" s="54" t="s">
        <v>179</v>
      </c>
      <c r="P40" s="2"/>
    </row>
    <row r="41" spans="1:16" ht="15" customHeight="1" x14ac:dyDescent="0.2">
      <c r="A41" s="8" t="s">
        <v>135</v>
      </c>
      <c r="B41" s="8" t="s">
        <v>136</v>
      </c>
      <c r="C41" s="58">
        <v>158865</v>
      </c>
      <c r="D41" s="57">
        <v>1869</v>
      </c>
      <c r="E41" s="58">
        <f t="shared" si="5"/>
        <v>160734</v>
      </c>
      <c r="F41" s="29" t="s">
        <v>52</v>
      </c>
      <c r="G41" s="29" t="s">
        <v>52</v>
      </c>
      <c r="H41" s="29" t="s">
        <v>52</v>
      </c>
      <c r="I41" s="54" t="s">
        <v>179</v>
      </c>
      <c r="P41" s="2"/>
    </row>
    <row r="42" spans="1:16" ht="15" customHeight="1" x14ac:dyDescent="0.2">
      <c r="A42" s="8" t="s">
        <v>14</v>
      </c>
      <c r="B42" s="8" t="s">
        <v>108</v>
      </c>
      <c r="C42" s="13" t="s">
        <v>52</v>
      </c>
      <c r="D42" s="13" t="s">
        <v>52</v>
      </c>
      <c r="E42" s="13" t="s">
        <v>52</v>
      </c>
      <c r="F42" s="29" t="s">
        <v>52</v>
      </c>
      <c r="G42" s="29" t="s">
        <v>52</v>
      </c>
      <c r="H42" s="29" t="s">
        <v>52</v>
      </c>
      <c r="I42" s="54" t="s">
        <v>179</v>
      </c>
      <c r="P42" s="2"/>
    </row>
    <row r="43" spans="1:16" ht="15" customHeight="1" x14ac:dyDescent="0.2">
      <c r="A43" s="8" t="s">
        <v>138</v>
      </c>
      <c r="B43" s="8" t="s">
        <v>141</v>
      </c>
      <c r="C43" s="13" t="s">
        <v>52</v>
      </c>
      <c r="D43" s="13" t="s">
        <v>52</v>
      </c>
      <c r="E43" s="13" t="s">
        <v>52</v>
      </c>
      <c r="F43" s="29" t="s">
        <v>52</v>
      </c>
      <c r="G43" s="29" t="s">
        <v>52</v>
      </c>
      <c r="H43" s="29" t="s">
        <v>52</v>
      </c>
      <c r="I43" s="54" t="s">
        <v>179</v>
      </c>
      <c r="P43" s="2"/>
    </row>
    <row r="44" spans="1:16" s="6" customFormat="1" ht="15" customHeight="1" x14ac:dyDescent="0.2">
      <c r="A44" s="69" t="s">
        <v>182</v>
      </c>
      <c r="B44" s="69"/>
      <c r="C44" s="69"/>
      <c r="D44" s="69"/>
      <c r="E44" s="44"/>
      <c r="F44" s="45"/>
      <c r="G44" s="45"/>
      <c r="H44" s="45"/>
      <c r="I44" s="55"/>
    </row>
    <row r="45" spans="1:16" ht="15" customHeight="1" x14ac:dyDescent="0.2">
      <c r="A45" s="8" t="s">
        <v>103</v>
      </c>
      <c r="B45" s="8" t="s">
        <v>80</v>
      </c>
      <c r="C45" s="59">
        <v>479600.04</v>
      </c>
      <c r="D45" s="65">
        <v>41467.279999999999</v>
      </c>
      <c r="E45" s="58">
        <f t="shared" ref="E45:E70" si="6">SUM(C45:D45)</f>
        <v>521067.31999999995</v>
      </c>
      <c r="F45" s="29">
        <v>484000.04</v>
      </c>
      <c r="G45" s="62">
        <v>47417.08</v>
      </c>
      <c r="H45" s="29">
        <f t="shared" ref="H45:H73" si="7">SUM(F45:G45)</f>
        <v>531417.12</v>
      </c>
      <c r="I45" s="53">
        <f t="shared" ref="I45:I73" si="8">(H45-E45)/E45</f>
        <v>1.9862692597954614E-2</v>
      </c>
      <c r="J45" s="26"/>
      <c r="K45" s="26"/>
      <c r="L45" s="25"/>
      <c r="M45" s="25"/>
      <c r="N45" s="27"/>
      <c r="O45" s="28"/>
    </row>
    <row r="46" spans="1:16" ht="15" customHeight="1" x14ac:dyDescent="0.2">
      <c r="A46" s="8" t="s">
        <v>0</v>
      </c>
      <c r="B46" s="8" t="s">
        <v>118</v>
      </c>
      <c r="C46" s="59">
        <v>351747.72</v>
      </c>
      <c r="D46" s="65">
        <v>2874.48</v>
      </c>
      <c r="E46" s="58">
        <f t="shared" si="6"/>
        <v>354622.19999999995</v>
      </c>
      <c r="F46" s="29">
        <v>438892.04</v>
      </c>
      <c r="G46" s="62">
        <v>56852.639999999999</v>
      </c>
      <c r="H46" s="29">
        <f t="shared" si="7"/>
        <v>495744.68</v>
      </c>
      <c r="I46" s="53">
        <f t="shared" si="8"/>
        <v>0.39795162288204194</v>
      </c>
      <c r="J46" s="26"/>
      <c r="K46" s="26"/>
      <c r="L46" s="25"/>
      <c r="M46" s="25"/>
      <c r="N46" s="27"/>
      <c r="O46" s="28"/>
    </row>
    <row r="47" spans="1:16" ht="15" customHeight="1" x14ac:dyDescent="0.2">
      <c r="A47" s="8" t="s">
        <v>6</v>
      </c>
      <c r="B47" s="8" t="s">
        <v>155</v>
      </c>
      <c r="C47" s="59">
        <v>440589.92</v>
      </c>
      <c r="D47" s="65">
        <v>25102.11</v>
      </c>
      <c r="E47" s="58">
        <f t="shared" si="6"/>
        <v>465692.02999999997</v>
      </c>
      <c r="F47" s="29">
        <v>423648.06</v>
      </c>
      <c r="G47" s="62">
        <v>68885.19</v>
      </c>
      <c r="H47" s="29">
        <f t="shared" si="7"/>
        <v>492533.25</v>
      </c>
      <c r="I47" s="53">
        <f t="shared" si="8"/>
        <v>5.763727586233338E-2</v>
      </c>
      <c r="J47" s="26"/>
      <c r="K47" s="26"/>
      <c r="L47" s="25"/>
      <c r="M47" s="25"/>
      <c r="N47" s="27"/>
      <c r="O47" s="28"/>
    </row>
    <row r="48" spans="1:16" ht="15" customHeight="1" x14ac:dyDescent="0.2">
      <c r="A48" s="8" t="s">
        <v>7</v>
      </c>
      <c r="B48" s="8" t="s">
        <v>67</v>
      </c>
      <c r="C48" s="59">
        <v>478405.94</v>
      </c>
      <c r="D48" s="65">
        <v>8455.7199999999993</v>
      </c>
      <c r="E48" s="58">
        <f t="shared" si="6"/>
        <v>486861.66</v>
      </c>
      <c r="F48" s="29">
        <v>486711.06</v>
      </c>
      <c r="G48" s="62">
        <v>4526.6000000000004</v>
      </c>
      <c r="H48" s="29">
        <f t="shared" si="7"/>
        <v>491237.66</v>
      </c>
      <c r="I48" s="53">
        <f t="shared" si="8"/>
        <v>8.9881795169494353E-3</v>
      </c>
      <c r="J48" s="26"/>
      <c r="K48" s="26"/>
      <c r="L48" s="25"/>
      <c r="M48" s="25"/>
      <c r="N48" s="27"/>
      <c r="O48" s="28"/>
    </row>
    <row r="49" spans="1:16" ht="15" customHeight="1" x14ac:dyDescent="0.2">
      <c r="A49" s="8" t="s">
        <v>11</v>
      </c>
      <c r="B49" s="8" t="s">
        <v>152</v>
      </c>
      <c r="C49" s="58">
        <v>370475.04</v>
      </c>
      <c r="D49" s="57">
        <v>20575.55</v>
      </c>
      <c r="E49" s="58">
        <f t="shared" si="6"/>
        <v>391050.58999999997</v>
      </c>
      <c r="F49" s="29">
        <v>410475.04</v>
      </c>
      <c r="G49" s="62">
        <v>45561.52</v>
      </c>
      <c r="H49" s="29">
        <f t="shared" si="7"/>
        <v>456036.56</v>
      </c>
      <c r="I49" s="53">
        <f t="shared" si="8"/>
        <v>0.16618302506588734</v>
      </c>
      <c r="J49" s="26"/>
      <c r="K49" s="26"/>
      <c r="L49" s="25"/>
      <c r="M49" s="25"/>
      <c r="N49" s="27"/>
      <c r="O49" s="28"/>
    </row>
    <row r="50" spans="1:16" ht="15" customHeight="1" x14ac:dyDescent="0.2">
      <c r="A50" s="8" t="s">
        <v>10</v>
      </c>
      <c r="B50" s="8" t="s">
        <v>110</v>
      </c>
      <c r="C50" s="59">
        <v>399999.96</v>
      </c>
      <c r="D50" s="65">
        <v>2618.88</v>
      </c>
      <c r="E50" s="58">
        <f t="shared" si="6"/>
        <v>402618.84</v>
      </c>
      <c r="F50" s="29">
        <v>399999.96</v>
      </c>
      <c r="G50" s="62">
        <v>3328.68</v>
      </c>
      <c r="H50" s="29">
        <f t="shared" si="7"/>
        <v>403328.64</v>
      </c>
      <c r="I50" s="53">
        <f t="shared" si="8"/>
        <v>1.7629577393844468E-3</v>
      </c>
      <c r="J50" s="26"/>
      <c r="K50" s="26"/>
      <c r="L50" s="25"/>
      <c r="M50" s="25"/>
      <c r="N50" s="27"/>
      <c r="O50" s="28"/>
    </row>
    <row r="51" spans="1:16" ht="15" customHeight="1" x14ac:dyDescent="0.2">
      <c r="A51" s="8" t="s">
        <v>25</v>
      </c>
      <c r="B51" s="8" t="s">
        <v>64</v>
      </c>
      <c r="C51" s="58">
        <v>358473.07</v>
      </c>
      <c r="D51" s="57">
        <v>45704</v>
      </c>
      <c r="E51" s="58">
        <f t="shared" si="6"/>
        <v>404177.07</v>
      </c>
      <c r="F51" s="29">
        <v>377856.12</v>
      </c>
      <c r="G51" s="62">
        <v>24089</v>
      </c>
      <c r="H51" s="29">
        <f t="shared" si="7"/>
        <v>401945.12</v>
      </c>
      <c r="I51" s="53">
        <f t="shared" si="8"/>
        <v>-5.522208372681834E-3</v>
      </c>
      <c r="J51" s="26"/>
      <c r="K51" s="26"/>
      <c r="L51" s="25"/>
      <c r="M51" s="25"/>
      <c r="N51" s="27"/>
      <c r="O51" s="28"/>
    </row>
    <row r="52" spans="1:16" ht="15" customHeight="1" x14ac:dyDescent="0.2">
      <c r="A52" s="8" t="s">
        <v>17</v>
      </c>
      <c r="B52" s="8" t="s">
        <v>81</v>
      </c>
      <c r="C52" s="59">
        <v>316999.92</v>
      </c>
      <c r="D52" s="65">
        <v>37936.199999999997</v>
      </c>
      <c r="E52" s="58">
        <f t="shared" si="6"/>
        <v>354936.12</v>
      </c>
      <c r="F52" s="29">
        <v>360275.04</v>
      </c>
      <c r="G52" s="62">
        <v>41400.160000000003</v>
      </c>
      <c r="H52" s="29">
        <f t="shared" si="7"/>
        <v>401675.19999999995</v>
      </c>
      <c r="I52" s="53">
        <f t="shared" si="8"/>
        <v>0.13168307581657218</v>
      </c>
      <c r="J52" s="26"/>
      <c r="K52" s="26"/>
      <c r="L52" s="25"/>
      <c r="M52" s="25"/>
      <c r="N52" s="27"/>
      <c r="O52" s="28"/>
    </row>
    <row r="53" spans="1:16" ht="15" customHeight="1" x14ac:dyDescent="0.2">
      <c r="A53" s="8" t="s">
        <v>8</v>
      </c>
      <c r="B53" s="8" t="s">
        <v>99</v>
      </c>
      <c r="C53" s="58">
        <v>387287.2</v>
      </c>
      <c r="D53" s="57">
        <v>22999.759999999998</v>
      </c>
      <c r="E53" s="58">
        <f t="shared" si="6"/>
        <v>410286.96</v>
      </c>
      <c r="F53" s="29">
        <v>387287.46</v>
      </c>
      <c r="G53" s="62">
        <v>10614.22</v>
      </c>
      <c r="H53" s="29">
        <f t="shared" si="7"/>
        <v>397901.68</v>
      </c>
      <c r="I53" s="53">
        <f t="shared" si="8"/>
        <v>-3.0186872134566566E-2</v>
      </c>
      <c r="J53" s="26"/>
      <c r="K53" s="26"/>
      <c r="L53" s="25"/>
      <c r="M53" s="25"/>
      <c r="N53" s="27"/>
      <c r="O53" s="28"/>
    </row>
    <row r="54" spans="1:16" ht="15" customHeight="1" x14ac:dyDescent="0.2">
      <c r="A54" s="8" t="s">
        <v>96</v>
      </c>
      <c r="B54" s="8" t="s">
        <v>65</v>
      </c>
      <c r="C54" s="59">
        <v>394999.92</v>
      </c>
      <c r="D54" s="65">
        <v>1303.97</v>
      </c>
      <c r="E54" s="58">
        <f t="shared" si="6"/>
        <v>396303.88999999996</v>
      </c>
      <c r="F54" s="29">
        <v>394999.92</v>
      </c>
      <c r="G54" s="62" t="s">
        <v>52</v>
      </c>
      <c r="H54" s="29">
        <f t="shared" si="7"/>
        <v>394999.92</v>
      </c>
      <c r="I54" s="53">
        <f t="shared" si="8"/>
        <v>-3.2903285405550074E-3</v>
      </c>
      <c r="J54" s="26"/>
      <c r="K54" s="26"/>
      <c r="L54" s="25"/>
      <c r="M54" s="25"/>
      <c r="N54" s="27"/>
      <c r="O54" s="28"/>
    </row>
    <row r="55" spans="1:16" ht="15" customHeight="1" x14ac:dyDescent="0.2">
      <c r="A55" s="8" t="s">
        <v>15</v>
      </c>
      <c r="B55" s="8" t="s">
        <v>66</v>
      </c>
      <c r="C55" s="59">
        <v>364924.58</v>
      </c>
      <c r="D55" s="65">
        <v>28159.97</v>
      </c>
      <c r="E55" s="58">
        <f t="shared" si="6"/>
        <v>393084.55000000005</v>
      </c>
      <c r="F55" s="29">
        <v>371418.02</v>
      </c>
      <c r="G55" s="62">
        <v>15445.29</v>
      </c>
      <c r="H55" s="29">
        <f t="shared" si="7"/>
        <v>386863.31</v>
      </c>
      <c r="I55" s="53">
        <f t="shared" si="8"/>
        <v>-1.5826722266240299E-2</v>
      </c>
      <c r="J55" s="26"/>
      <c r="K55" s="26"/>
      <c r="L55" s="25"/>
      <c r="M55" s="25"/>
      <c r="N55" s="27"/>
      <c r="O55" s="28"/>
    </row>
    <row r="56" spans="1:16" ht="15" customHeight="1" x14ac:dyDescent="0.2">
      <c r="A56" s="8" t="s">
        <v>9</v>
      </c>
      <c r="B56" s="8" t="s">
        <v>78</v>
      </c>
      <c r="C56" s="58">
        <v>362200</v>
      </c>
      <c r="D56" s="57">
        <v>26618.49</v>
      </c>
      <c r="E56" s="58">
        <f t="shared" si="6"/>
        <v>388818.49</v>
      </c>
      <c r="F56" s="29">
        <v>360000</v>
      </c>
      <c r="G56" s="62">
        <v>26629.919999999998</v>
      </c>
      <c r="H56" s="29">
        <f t="shared" si="7"/>
        <v>386629.92</v>
      </c>
      <c r="I56" s="53">
        <f t="shared" si="8"/>
        <v>-5.6287703807501727E-3</v>
      </c>
      <c r="J56" s="26"/>
      <c r="K56" s="26"/>
      <c r="L56" s="25"/>
      <c r="M56" s="25"/>
      <c r="N56" s="27"/>
      <c r="O56" s="28"/>
    </row>
    <row r="57" spans="1:16" ht="15" customHeight="1" x14ac:dyDescent="0.2">
      <c r="A57" s="8" t="s">
        <v>28</v>
      </c>
      <c r="B57" s="8" t="s">
        <v>89</v>
      </c>
      <c r="C57" s="58">
        <v>360000</v>
      </c>
      <c r="D57" s="57">
        <v>1250.96</v>
      </c>
      <c r="E57" s="58">
        <f t="shared" si="6"/>
        <v>361250.96</v>
      </c>
      <c r="F57" s="29">
        <v>360041.39</v>
      </c>
      <c r="G57" s="62">
        <v>1186.4000000000001</v>
      </c>
      <c r="H57" s="29">
        <f t="shared" si="7"/>
        <v>361227.79000000004</v>
      </c>
      <c r="I57" s="53">
        <f t="shared" si="8"/>
        <v>-6.4138237860969841E-5</v>
      </c>
      <c r="J57" s="26"/>
      <c r="K57" s="26"/>
      <c r="L57" s="25"/>
      <c r="M57" s="25"/>
      <c r="N57" s="27"/>
      <c r="O57" s="28"/>
    </row>
    <row r="58" spans="1:16" ht="15" customHeight="1" x14ac:dyDescent="0.2">
      <c r="A58" s="8" t="s">
        <v>19</v>
      </c>
      <c r="B58" s="8" t="s">
        <v>154</v>
      </c>
      <c r="C58" s="58">
        <v>305000.03999999998</v>
      </c>
      <c r="D58" s="57">
        <v>23748.76</v>
      </c>
      <c r="E58" s="58">
        <f t="shared" si="6"/>
        <v>328748.79999999999</v>
      </c>
      <c r="F58" s="29">
        <v>305000.03999999998</v>
      </c>
      <c r="G58" s="62">
        <v>24437.85</v>
      </c>
      <c r="H58" s="29">
        <f t="shared" si="7"/>
        <v>329437.88999999996</v>
      </c>
      <c r="I58" s="53">
        <f t="shared" si="8"/>
        <v>2.0960989059122569E-3</v>
      </c>
      <c r="J58" s="26"/>
      <c r="K58" s="26"/>
      <c r="L58" s="25"/>
      <c r="M58" s="25"/>
      <c r="N58" s="27"/>
      <c r="O58" s="28"/>
    </row>
    <row r="59" spans="1:16" ht="15" customHeight="1" x14ac:dyDescent="0.2">
      <c r="A59" s="8" t="s">
        <v>47</v>
      </c>
      <c r="B59" s="8" t="s">
        <v>100</v>
      </c>
      <c r="C59" s="58">
        <v>320000.03999999998</v>
      </c>
      <c r="D59" s="57">
        <v>6172.58</v>
      </c>
      <c r="E59" s="58">
        <f t="shared" si="6"/>
        <v>326172.62</v>
      </c>
      <c r="F59" s="29">
        <v>323455.96000000002</v>
      </c>
      <c r="G59" s="62">
        <v>3455.92</v>
      </c>
      <c r="H59" s="29">
        <f t="shared" si="7"/>
        <v>326911.88</v>
      </c>
      <c r="I59" s="53">
        <f t="shared" si="8"/>
        <v>2.2664685956779859E-3</v>
      </c>
      <c r="J59" s="26"/>
      <c r="K59" s="26"/>
      <c r="L59" s="25"/>
      <c r="M59" s="25"/>
      <c r="N59" s="27"/>
      <c r="O59" s="28"/>
    </row>
    <row r="60" spans="1:16" ht="15" customHeight="1" x14ac:dyDescent="0.2">
      <c r="A60" s="8" t="s">
        <v>12</v>
      </c>
      <c r="B60" s="8" t="s">
        <v>75</v>
      </c>
      <c r="C60" s="58">
        <v>333576</v>
      </c>
      <c r="D60" s="57">
        <v>11000.58</v>
      </c>
      <c r="E60" s="58">
        <f t="shared" si="6"/>
        <v>344576.58</v>
      </c>
      <c r="F60" s="29">
        <v>318576</v>
      </c>
      <c r="G60" s="62">
        <v>484.96</v>
      </c>
      <c r="H60" s="29">
        <f t="shared" si="7"/>
        <v>319060.96000000002</v>
      </c>
      <c r="I60" s="53">
        <f t="shared" si="8"/>
        <v>-7.404919974538024E-2</v>
      </c>
      <c r="J60" s="26"/>
      <c r="K60" s="26"/>
      <c r="L60" s="25"/>
      <c r="M60" s="25"/>
      <c r="N60" s="27"/>
      <c r="O60" s="28"/>
    </row>
    <row r="61" spans="1:16" ht="15" customHeight="1" x14ac:dyDescent="0.2">
      <c r="A61" s="8" t="s">
        <v>74</v>
      </c>
      <c r="B61" s="9" t="s">
        <v>150</v>
      </c>
      <c r="C61" s="15">
        <v>444386.17</v>
      </c>
      <c r="D61" s="17">
        <v>3885.55</v>
      </c>
      <c r="E61" s="58">
        <f t="shared" si="6"/>
        <v>448271.72</v>
      </c>
      <c r="F61" s="29">
        <v>295000.12</v>
      </c>
      <c r="G61" s="62">
        <v>1364.69</v>
      </c>
      <c r="H61" s="29">
        <f t="shared" si="7"/>
        <v>296364.81</v>
      </c>
      <c r="I61" s="53">
        <f t="shared" si="8"/>
        <v>-0.33887239195013236</v>
      </c>
      <c r="J61" s="26"/>
      <c r="K61" s="26"/>
      <c r="L61" s="25"/>
      <c r="M61" s="25"/>
      <c r="N61" s="27"/>
      <c r="O61" s="28"/>
    </row>
    <row r="62" spans="1:16" ht="15" customHeight="1" x14ac:dyDescent="0.2">
      <c r="A62" s="8" t="s">
        <v>77</v>
      </c>
      <c r="B62" s="8" t="s">
        <v>54</v>
      </c>
      <c r="C62" s="58">
        <v>257500.1</v>
      </c>
      <c r="D62" s="57">
        <v>25406.06</v>
      </c>
      <c r="E62" s="58">
        <f t="shared" si="6"/>
        <v>282906.16000000003</v>
      </c>
      <c r="F62" s="29">
        <v>258000.1</v>
      </c>
      <c r="G62" s="62">
        <v>25311.22</v>
      </c>
      <c r="H62" s="29">
        <f t="shared" si="7"/>
        <v>283311.32</v>
      </c>
      <c r="I62" s="53">
        <f t="shared" si="8"/>
        <v>1.4321356594001855E-3</v>
      </c>
      <c r="J62" s="26"/>
      <c r="K62" s="26"/>
      <c r="L62" s="25"/>
      <c r="M62" s="25"/>
      <c r="N62" s="27"/>
      <c r="O62" s="28"/>
    </row>
    <row r="63" spans="1:16" ht="15" customHeight="1" x14ac:dyDescent="0.2">
      <c r="A63" s="8" t="s">
        <v>29</v>
      </c>
      <c r="B63" s="8" t="s">
        <v>117</v>
      </c>
      <c r="C63" s="58">
        <v>272792.23</v>
      </c>
      <c r="D63" s="57">
        <v>2772</v>
      </c>
      <c r="E63" s="58">
        <f t="shared" si="6"/>
        <v>275564.23</v>
      </c>
      <c r="F63" s="29">
        <v>277599.92</v>
      </c>
      <c r="G63" s="62">
        <v>1506.52</v>
      </c>
      <c r="H63" s="29">
        <f t="shared" si="7"/>
        <v>279106.44</v>
      </c>
      <c r="I63" s="53">
        <f t="shared" si="8"/>
        <v>1.2854389700724297E-2</v>
      </c>
      <c r="J63" s="26"/>
      <c r="K63" s="26"/>
      <c r="L63" s="25"/>
      <c r="M63" s="25"/>
      <c r="N63" s="27"/>
      <c r="O63" s="28"/>
      <c r="P63" s="2"/>
    </row>
    <row r="64" spans="1:16" ht="15" customHeight="1" x14ac:dyDescent="0.2">
      <c r="A64" s="8" t="s">
        <v>68</v>
      </c>
      <c r="B64" s="8" t="s">
        <v>82</v>
      </c>
      <c r="C64" s="58">
        <v>243233.92000000001</v>
      </c>
      <c r="D64" s="57">
        <v>10841.87</v>
      </c>
      <c r="E64" s="58">
        <f t="shared" si="6"/>
        <v>254075.79</v>
      </c>
      <c r="F64" s="29">
        <v>249558</v>
      </c>
      <c r="G64" s="62">
        <v>10163.709999999999</v>
      </c>
      <c r="H64" s="29">
        <f t="shared" si="7"/>
        <v>259721.71</v>
      </c>
      <c r="I64" s="53">
        <f t="shared" si="8"/>
        <v>2.2221400944969938E-2</v>
      </c>
      <c r="J64" s="32"/>
      <c r="K64" s="26"/>
      <c r="L64" s="25"/>
      <c r="M64" s="25"/>
      <c r="N64" s="27"/>
      <c r="O64" s="28"/>
      <c r="P64" s="2"/>
    </row>
    <row r="65" spans="1:16" ht="15" customHeight="1" x14ac:dyDescent="0.2">
      <c r="A65" s="8" t="s">
        <v>88</v>
      </c>
      <c r="B65" s="8" t="s">
        <v>151</v>
      </c>
      <c r="C65" s="58">
        <v>236469.96</v>
      </c>
      <c r="D65" s="57">
        <v>1036.8</v>
      </c>
      <c r="E65" s="58">
        <f t="shared" si="6"/>
        <v>237506.75999999998</v>
      </c>
      <c r="F65" s="29">
        <v>252176.06</v>
      </c>
      <c r="G65" s="62">
        <v>1788.08</v>
      </c>
      <c r="H65" s="29">
        <f t="shared" si="7"/>
        <v>253964.13999999998</v>
      </c>
      <c r="I65" s="53">
        <f t="shared" si="8"/>
        <v>6.9292259302429979E-2</v>
      </c>
      <c r="J65" s="32"/>
      <c r="K65" s="26"/>
      <c r="L65" s="25"/>
      <c r="M65" s="25"/>
      <c r="N65" s="27"/>
      <c r="O65" s="28"/>
      <c r="P65" s="2"/>
    </row>
    <row r="66" spans="1:16" ht="15" customHeight="1" x14ac:dyDescent="0.2">
      <c r="A66" s="8" t="s">
        <v>61</v>
      </c>
      <c r="B66" s="8" t="s">
        <v>62</v>
      </c>
      <c r="C66" s="58">
        <v>210799.98</v>
      </c>
      <c r="D66" s="57">
        <v>670.08</v>
      </c>
      <c r="E66" s="58">
        <f t="shared" si="6"/>
        <v>211470.06</v>
      </c>
      <c r="F66" s="29">
        <v>245259.84</v>
      </c>
      <c r="G66" s="62">
        <v>479.52</v>
      </c>
      <c r="H66" s="29">
        <f t="shared" si="7"/>
        <v>245739.36</v>
      </c>
      <c r="I66" s="53">
        <f t="shared" si="8"/>
        <v>0.16205272746411473</v>
      </c>
      <c r="P66" s="2"/>
    </row>
    <row r="67" spans="1:16" ht="15" customHeight="1" x14ac:dyDescent="0.2">
      <c r="A67" s="8" t="s">
        <v>60</v>
      </c>
      <c r="B67" s="8" t="s">
        <v>76</v>
      </c>
      <c r="C67" s="58">
        <v>260027</v>
      </c>
      <c r="D67" s="57">
        <v>15884.1</v>
      </c>
      <c r="E67" s="58">
        <f t="shared" si="6"/>
        <v>275911.09999999998</v>
      </c>
      <c r="F67" s="29">
        <v>235427</v>
      </c>
      <c r="G67" s="62">
        <v>9726.26</v>
      </c>
      <c r="H67" s="29">
        <f t="shared" si="7"/>
        <v>245153.26</v>
      </c>
      <c r="I67" s="53">
        <f t="shared" si="8"/>
        <v>-0.11147735629338569</v>
      </c>
      <c r="P67" s="2"/>
    </row>
    <row r="68" spans="1:16" ht="15" customHeight="1" x14ac:dyDescent="0.2">
      <c r="A68" s="8" t="s">
        <v>145</v>
      </c>
      <c r="B68" s="8" t="s">
        <v>158</v>
      </c>
      <c r="C68" s="38">
        <v>128403</v>
      </c>
      <c r="D68" s="57">
        <v>606.78</v>
      </c>
      <c r="E68" s="58">
        <f t="shared" si="6"/>
        <v>129009.78</v>
      </c>
      <c r="F68" s="29">
        <v>231019.41</v>
      </c>
      <c r="G68" s="62">
        <v>3354.86</v>
      </c>
      <c r="H68" s="29">
        <f t="shared" si="7"/>
        <v>234374.27</v>
      </c>
      <c r="I68" s="53">
        <f t="shared" si="8"/>
        <v>0.81671707369782343</v>
      </c>
      <c r="P68" s="2"/>
    </row>
    <row r="69" spans="1:16" ht="15" customHeight="1" x14ac:dyDescent="0.2">
      <c r="A69" s="8" t="s">
        <v>87</v>
      </c>
      <c r="B69" s="8" t="s">
        <v>149</v>
      </c>
      <c r="C69" s="58">
        <v>199000.08</v>
      </c>
      <c r="D69" s="57">
        <v>15920.15</v>
      </c>
      <c r="E69" s="58">
        <f t="shared" si="6"/>
        <v>214920.22999999998</v>
      </c>
      <c r="F69" s="61">
        <f>SUM(D69:E69)</f>
        <v>230840.37999999998</v>
      </c>
      <c r="G69" s="62">
        <v>0</v>
      </c>
      <c r="H69" s="29">
        <f t="shared" si="7"/>
        <v>230840.37999999998</v>
      </c>
      <c r="I69" s="53">
        <f t="shared" si="8"/>
        <v>7.4074692735997885E-2</v>
      </c>
      <c r="J69" s="30"/>
      <c r="P69" s="2"/>
    </row>
    <row r="70" spans="1:16" ht="15" customHeight="1" x14ac:dyDescent="0.2">
      <c r="A70" s="8" t="s">
        <v>144</v>
      </c>
      <c r="B70" s="8" t="s">
        <v>153</v>
      </c>
      <c r="C70" s="61">
        <v>220000.08</v>
      </c>
      <c r="D70" s="66">
        <v>669.84</v>
      </c>
      <c r="E70" s="58">
        <f t="shared" si="6"/>
        <v>220669.91999999998</v>
      </c>
      <c r="F70" s="29">
        <v>226666.72</v>
      </c>
      <c r="G70" s="62">
        <v>718.99</v>
      </c>
      <c r="H70" s="29">
        <f t="shared" si="7"/>
        <v>227385.71</v>
      </c>
      <c r="I70" s="53">
        <f t="shared" si="8"/>
        <v>3.0433644966201143E-2</v>
      </c>
      <c r="P70" s="2"/>
    </row>
    <row r="71" spans="1:16" ht="15" customHeight="1" x14ac:dyDescent="0.2">
      <c r="A71" s="8" t="s">
        <v>79</v>
      </c>
      <c r="B71" s="8" t="s">
        <v>156</v>
      </c>
      <c r="C71" s="59">
        <v>168040.3</v>
      </c>
      <c r="D71" s="65">
        <v>7963.04</v>
      </c>
      <c r="E71" s="58">
        <f t="shared" ref="E71:E72" si="9">SUM(C71:D71)</f>
        <v>176003.34</v>
      </c>
      <c r="F71" s="29">
        <v>166189.76999999999</v>
      </c>
      <c r="G71" s="62">
        <v>330.17</v>
      </c>
      <c r="H71" s="29">
        <f t="shared" si="7"/>
        <v>166519.94</v>
      </c>
      <c r="I71" s="53">
        <f t="shared" si="8"/>
        <v>-5.3881932013335625E-2</v>
      </c>
      <c r="P71" s="2"/>
    </row>
    <row r="72" spans="1:16" ht="15" customHeight="1" x14ac:dyDescent="0.2">
      <c r="A72" s="8" t="s">
        <v>105</v>
      </c>
      <c r="B72" s="8" t="s">
        <v>177</v>
      </c>
      <c r="C72" s="59">
        <v>190326.71</v>
      </c>
      <c r="D72" s="65">
        <v>612.01</v>
      </c>
      <c r="E72" s="58">
        <f t="shared" si="9"/>
        <v>190938.72</v>
      </c>
      <c r="F72" s="35">
        <v>149366.88</v>
      </c>
      <c r="G72" s="63">
        <v>280</v>
      </c>
      <c r="H72" s="29">
        <f t="shared" si="7"/>
        <v>149646.88</v>
      </c>
      <c r="I72" s="53">
        <f t="shared" si="8"/>
        <v>-0.21625702738554023</v>
      </c>
      <c r="P72" s="2"/>
    </row>
    <row r="73" spans="1:16" ht="15" customHeight="1" x14ac:dyDescent="0.2">
      <c r="A73" s="8" t="s">
        <v>120</v>
      </c>
      <c r="B73" s="8" t="s">
        <v>119</v>
      </c>
      <c r="C73" s="58">
        <v>108988.52</v>
      </c>
      <c r="D73" s="57">
        <v>702.4</v>
      </c>
      <c r="E73" s="58">
        <f t="shared" ref="E73:E74" si="10">SUM(C73:D73)</f>
        <v>109690.92</v>
      </c>
      <c r="F73" s="36">
        <v>127681.44</v>
      </c>
      <c r="G73" s="64">
        <v>413.8</v>
      </c>
      <c r="H73" s="29">
        <f t="shared" si="7"/>
        <v>128095.24</v>
      </c>
      <c r="I73" s="53">
        <f t="shared" si="8"/>
        <v>0.167783440963026</v>
      </c>
      <c r="P73" s="2"/>
    </row>
    <row r="74" spans="1:16" ht="15" customHeight="1" x14ac:dyDescent="0.2">
      <c r="A74" s="8" t="s">
        <v>46</v>
      </c>
      <c r="B74" s="8" t="s">
        <v>104</v>
      </c>
      <c r="C74" s="58">
        <v>105650.32</v>
      </c>
      <c r="D74" s="57">
        <v>0</v>
      </c>
      <c r="E74" s="58">
        <f t="shared" si="10"/>
        <v>105650.32</v>
      </c>
      <c r="F74" s="29" t="s">
        <v>52</v>
      </c>
      <c r="G74" s="62" t="s">
        <v>195</v>
      </c>
      <c r="H74" s="29" t="s">
        <v>52</v>
      </c>
      <c r="I74" s="54" t="s">
        <v>179</v>
      </c>
      <c r="P74" s="2"/>
    </row>
    <row r="75" spans="1:16" s="6" customFormat="1" ht="15" customHeight="1" x14ac:dyDescent="0.2">
      <c r="A75" s="69" t="s">
        <v>183</v>
      </c>
      <c r="B75" s="69"/>
      <c r="C75" s="69"/>
      <c r="D75" s="69"/>
      <c r="E75" s="44"/>
      <c r="F75" s="45"/>
      <c r="G75" s="45"/>
      <c r="H75" s="45"/>
      <c r="I75" s="55"/>
    </row>
    <row r="76" spans="1:16" ht="15" customHeight="1" x14ac:dyDescent="0.2">
      <c r="A76" s="8" t="s">
        <v>22</v>
      </c>
      <c r="B76" s="8" t="s">
        <v>170</v>
      </c>
      <c r="C76" s="59">
        <v>420000</v>
      </c>
      <c r="D76" s="16" t="s">
        <v>52</v>
      </c>
      <c r="E76" s="58">
        <f t="shared" ref="E76:E85" si="11">SUM(C76:D76)</f>
        <v>420000</v>
      </c>
      <c r="F76" s="29">
        <v>399000</v>
      </c>
      <c r="G76" s="33" t="s">
        <v>52</v>
      </c>
      <c r="H76" s="29">
        <f t="shared" ref="H76:H85" si="12">SUM(F76:G76)</f>
        <v>399000</v>
      </c>
      <c r="I76" s="53">
        <f t="shared" ref="I76:I85" si="13">(H76-E76)/E76</f>
        <v>-0.05</v>
      </c>
      <c r="J76" s="26"/>
      <c r="K76" s="26"/>
      <c r="L76" s="25"/>
      <c r="M76" s="25"/>
      <c r="N76" s="27"/>
      <c r="O76" s="28"/>
    </row>
    <row r="77" spans="1:16" ht="15" customHeight="1" x14ac:dyDescent="0.2">
      <c r="A77" s="8" t="s">
        <v>24</v>
      </c>
      <c r="B77" s="8" t="s">
        <v>70</v>
      </c>
      <c r="C77" s="59">
        <v>352625</v>
      </c>
      <c r="D77" s="65">
        <v>92139</v>
      </c>
      <c r="E77" s="58">
        <f>SUM(C77:D77)</f>
        <v>444764</v>
      </c>
      <c r="F77" s="29">
        <v>365998</v>
      </c>
      <c r="G77" s="33" t="s">
        <v>52</v>
      </c>
      <c r="H77" s="29">
        <f>SUM(F77:G77)</f>
        <v>365998</v>
      </c>
      <c r="I77" s="53">
        <f>(H77-E77)/E77</f>
        <v>-0.17709616785531204</v>
      </c>
      <c r="J77" s="31"/>
      <c r="K77" s="26"/>
      <c r="L77" s="25"/>
      <c r="M77" s="25"/>
      <c r="N77" s="27"/>
      <c r="O77" s="28"/>
    </row>
    <row r="78" spans="1:16" ht="15" customHeight="1" x14ac:dyDescent="0.2">
      <c r="A78" s="8" t="s">
        <v>16</v>
      </c>
      <c r="B78" s="8" t="s">
        <v>72</v>
      </c>
      <c r="C78" s="59" t="s">
        <v>52</v>
      </c>
      <c r="D78" s="16" t="s">
        <v>52</v>
      </c>
      <c r="E78" s="59" t="s">
        <v>52</v>
      </c>
      <c r="F78" s="29" t="s">
        <v>52</v>
      </c>
      <c r="G78" s="29" t="s">
        <v>52</v>
      </c>
      <c r="H78" s="29" t="s">
        <v>52</v>
      </c>
      <c r="I78" s="54" t="s">
        <v>179</v>
      </c>
      <c r="P78" s="2"/>
    </row>
    <row r="79" spans="1:16" ht="15" customHeight="1" x14ac:dyDescent="0.2">
      <c r="A79" s="8" t="s">
        <v>27</v>
      </c>
      <c r="B79" s="8" t="s">
        <v>171</v>
      </c>
      <c r="C79" s="58">
        <v>280847</v>
      </c>
      <c r="D79" s="16" t="s">
        <v>52</v>
      </c>
      <c r="E79" s="58">
        <f>SUM(C79:D79)</f>
        <v>280847</v>
      </c>
      <c r="F79" s="29">
        <v>206552.57</v>
      </c>
      <c r="G79" s="33" t="s">
        <v>52</v>
      </c>
      <c r="H79" s="29">
        <f>SUM(F79:G79)</f>
        <v>206552.57</v>
      </c>
      <c r="I79" s="53">
        <f t="shared" ref="I79" si="14">(H79-E79)/E79</f>
        <v>-0.26453702549786889</v>
      </c>
      <c r="P79" s="2"/>
    </row>
    <row r="80" spans="1:16" s="6" customFormat="1" ht="15" customHeight="1" x14ac:dyDescent="0.2">
      <c r="A80" s="69" t="s">
        <v>184</v>
      </c>
      <c r="B80" s="69"/>
      <c r="C80" s="69"/>
      <c r="D80" s="69"/>
      <c r="E80" s="44"/>
      <c r="F80" s="45"/>
      <c r="G80" s="45"/>
      <c r="H80" s="45"/>
      <c r="I80" s="55"/>
    </row>
    <row r="81" spans="1:16" ht="15" customHeight="1" x14ac:dyDescent="0.2">
      <c r="A81" s="8" t="s">
        <v>2</v>
      </c>
      <c r="B81" s="8" t="s">
        <v>159</v>
      </c>
      <c r="C81" s="59">
        <v>544000</v>
      </c>
      <c r="D81" s="65">
        <v>47000</v>
      </c>
      <c r="E81" s="58">
        <f>SUM(C81:D81)</f>
        <v>591000</v>
      </c>
      <c r="F81" s="29">
        <v>599597</v>
      </c>
      <c r="G81" s="29">
        <v>91583.71</v>
      </c>
      <c r="H81" s="29">
        <f>SUM(F81:G81)</f>
        <v>691180.71</v>
      </c>
      <c r="I81" s="53">
        <f>(H81-E81)/E81</f>
        <v>0.16951050761421313</v>
      </c>
      <c r="J81" s="26"/>
      <c r="K81" s="26"/>
      <c r="L81" s="25"/>
      <c r="M81" s="25"/>
      <c r="N81" s="27"/>
      <c r="O81" s="28"/>
    </row>
    <row r="82" spans="1:16" ht="15" customHeight="1" x14ac:dyDescent="0.2">
      <c r="A82" s="8" t="s">
        <v>1</v>
      </c>
      <c r="B82" s="8" t="s">
        <v>85</v>
      </c>
      <c r="C82" s="59">
        <v>457000</v>
      </c>
      <c r="D82" s="65">
        <v>28000</v>
      </c>
      <c r="E82" s="58">
        <f>SUM(C82:D82)</f>
        <v>485000</v>
      </c>
      <c r="F82" s="29">
        <v>601016</v>
      </c>
      <c r="G82" s="29">
        <v>36398.31</v>
      </c>
      <c r="H82" s="29">
        <f>SUM(F82:G82)</f>
        <v>637414.31000000006</v>
      </c>
      <c r="I82" s="53">
        <f>(H82-E82)/E82</f>
        <v>0.31425630927835063</v>
      </c>
      <c r="J82" s="26"/>
      <c r="K82" s="26"/>
      <c r="L82" s="25"/>
      <c r="M82" s="25"/>
      <c r="N82" s="27"/>
      <c r="O82" s="28"/>
    </row>
    <row r="83" spans="1:16" ht="15" customHeight="1" x14ac:dyDescent="0.2">
      <c r="A83" s="8" t="s">
        <v>4</v>
      </c>
      <c r="B83" s="8" t="s">
        <v>86</v>
      </c>
      <c r="C83" s="59">
        <v>371000</v>
      </c>
      <c r="D83" s="65">
        <v>55000</v>
      </c>
      <c r="E83" s="58">
        <f>SUM(C83:D83)</f>
        <v>426000</v>
      </c>
      <c r="F83" s="29">
        <v>481339</v>
      </c>
      <c r="G83" s="29">
        <v>34755.129999999997</v>
      </c>
      <c r="H83" s="29">
        <f>SUM(F83:G83)</f>
        <v>516094.13</v>
      </c>
      <c r="I83" s="53">
        <f>(H83-E83)/E83</f>
        <v>0.21148856807511737</v>
      </c>
      <c r="J83" s="26"/>
      <c r="K83" s="26"/>
      <c r="L83" s="25"/>
      <c r="M83" s="25"/>
      <c r="N83" s="27"/>
      <c r="O83" s="28"/>
    </row>
    <row r="84" spans="1:16" ht="15" customHeight="1" x14ac:dyDescent="0.2">
      <c r="A84" s="8" t="s">
        <v>21</v>
      </c>
      <c r="B84" s="8" t="s">
        <v>53</v>
      </c>
      <c r="C84" s="58">
        <v>369000</v>
      </c>
      <c r="D84" s="57">
        <v>34000</v>
      </c>
      <c r="E84" s="58">
        <f>SUM(C84:D84)</f>
        <v>403000</v>
      </c>
      <c r="F84" s="29">
        <v>450468</v>
      </c>
      <c r="G84" s="29">
        <v>38867.54</v>
      </c>
      <c r="H84" s="29">
        <f>SUM(F84:G84)</f>
        <v>489335.54</v>
      </c>
      <c r="I84" s="53">
        <f>(H84-E84)/E84</f>
        <v>0.21423210918114138</v>
      </c>
      <c r="J84" s="26"/>
      <c r="K84" s="26"/>
      <c r="L84" s="25"/>
      <c r="M84" s="25"/>
      <c r="N84" s="27"/>
      <c r="O84" s="28"/>
    </row>
    <row r="85" spans="1:16" ht="15" customHeight="1" x14ac:dyDescent="0.2">
      <c r="A85" s="8" t="s">
        <v>116</v>
      </c>
      <c r="B85" s="8" t="s">
        <v>160</v>
      </c>
      <c r="C85" s="59">
        <v>307000</v>
      </c>
      <c r="D85" s="65">
        <v>20000</v>
      </c>
      <c r="E85" s="58">
        <f t="shared" si="11"/>
        <v>327000</v>
      </c>
      <c r="F85" s="29">
        <v>332387</v>
      </c>
      <c r="G85" s="29">
        <v>30467.8</v>
      </c>
      <c r="H85" s="29">
        <f t="shared" si="12"/>
        <v>362854.8</v>
      </c>
      <c r="I85" s="53">
        <f t="shared" si="13"/>
        <v>0.10964770642201831</v>
      </c>
      <c r="J85" s="26"/>
      <c r="K85" s="26"/>
      <c r="L85" s="25"/>
      <c r="M85" s="25"/>
      <c r="N85" s="27"/>
      <c r="O85" s="28"/>
    </row>
    <row r="86" spans="1:16" ht="15" customHeight="1" x14ac:dyDescent="0.2">
      <c r="A86" s="8" t="s">
        <v>63</v>
      </c>
      <c r="B86" s="8" t="s">
        <v>101</v>
      </c>
      <c r="C86" s="59">
        <v>242000</v>
      </c>
      <c r="D86" s="65">
        <v>73000</v>
      </c>
      <c r="E86" s="58">
        <f>SUM(C86:D86)</f>
        <v>315000</v>
      </c>
      <c r="F86" s="29">
        <v>316969</v>
      </c>
      <c r="G86" s="29">
        <v>29363.74</v>
      </c>
      <c r="H86" s="29">
        <f>SUM(F86:G86)</f>
        <v>346332.74</v>
      </c>
      <c r="I86" s="53">
        <f>(H86-E86)/E86</f>
        <v>9.9469015873015848E-2</v>
      </c>
      <c r="J86" s="26"/>
      <c r="K86" s="26"/>
      <c r="L86" s="25"/>
      <c r="M86" s="25"/>
      <c r="N86" s="27"/>
      <c r="O86" s="28"/>
    </row>
    <row r="87" spans="1:16" s="6" customFormat="1" ht="15" customHeight="1" x14ac:dyDescent="0.2">
      <c r="A87" s="69" t="s">
        <v>186</v>
      </c>
      <c r="B87" s="69"/>
      <c r="C87" s="69"/>
      <c r="D87" s="69"/>
      <c r="E87" s="46"/>
      <c r="F87" s="47"/>
      <c r="G87" s="47"/>
      <c r="H87" s="47"/>
      <c r="I87" s="56"/>
    </row>
    <row r="88" spans="1:16" ht="15" customHeight="1" x14ac:dyDescent="0.2">
      <c r="A88" s="8" t="s">
        <v>3</v>
      </c>
      <c r="B88" s="8" t="s">
        <v>162</v>
      </c>
      <c r="C88" s="58">
        <v>378000</v>
      </c>
      <c r="D88" s="57">
        <v>59118</v>
      </c>
      <c r="E88" s="58">
        <f t="shared" ref="E88" si="15">SUM(C88:D88)</f>
        <v>437118</v>
      </c>
      <c r="F88" s="29">
        <v>470000</v>
      </c>
      <c r="G88" s="29">
        <f>11281+46065+68502</f>
        <v>125848</v>
      </c>
      <c r="H88" s="29">
        <f t="shared" ref="H88:H99" si="16">SUM(F88:G88)</f>
        <v>595848</v>
      </c>
      <c r="I88" s="53">
        <f t="shared" ref="I88" si="17">(H88-E88)/E88</f>
        <v>0.36312849162011174</v>
      </c>
      <c r="J88" s="26"/>
      <c r="K88" s="26"/>
      <c r="L88" s="25"/>
      <c r="M88" s="25"/>
      <c r="N88" s="27"/>
      <c r="O88" s="28"/>
    </row>
    <row r="89" spans="1:16" ht="15" customHeight="1" x14ac:dyDescent="0.2">
      <c r="A89" s="8" t="s">
        <v>18</v>
      </c>
      <c r="B89" s="8" t="s">
        <v>94</v>
      </c>
      <c r="C89" s="58">
        <v>328870</v>
      </c>
      <c r="D89" s="57">
        <v>46493</v>
      </c>
      <c r="E89" s="58">
        <f t="shared" ref="E89:E99" si="18">SUM(C89:D89)</f>
        <v>375363</v>
      </c>
      <c r="F89" s="29">
        <v>328870</v>
      </c>
      <c r="G89" s="29">
        <f>33000+10146+32468+34976</f>
        <v>110590</v>
      </c>
      <c r="H89" s="29">
        <f t="shared" si="16"/>
        <v>439460</v>
      </c>
      <c r="I89" s="53">
        <f t="shared" ref="I89:I99" si="19">(H89-E89)/E89</f>
        <v>0.17076003761692016</v>
      </c>
      <c r="J89" s="26"/>
      <c r="K89" s="26"/>
      <c r="L89" s="25"/>
      <c r="M89" s="25"/>
      <c r="N89" s="27"/>
      <c r="O89" s="28"/>
    </row>
    <row r="90" spans="1:16" ht="15" customHeight="1" x14ac:dyDescent="0.2">
      <c r="A90" s="8" t="s">
        <v>5</v>
      </c>
      <c r="B90" s="8" t="s">
        <v>121</v>
      </c>
      <c r="C90" s="59">
        <v>262500</v>
      </c>
      <c r="D90" s="65">
        <v>7098</v>
      </c>
      <c r="E90" s="58">
        <f t="shared" si="18"/>
        <v>269598</v>
      </c>
      <c r="F90" s="29">
        <v>369602</v>
      </c>
      <c r="G90" s="29">
        <f>7442+46036+135</f>
        <v>53613</v>
      </c>
      <c r="H90" s="29">
        <f t="shared" si="16"/>
        <v>423215</v>
      </c>
      <c r="I90" s="53">
        <f t="shared" si="19"/>
        <v>0.56980022106988926</v>
      </c>
      <c r="J90" s="26"/>
      <c r="K90" s="26"/>
      <c r="L90" s="25"/>
      <c r="M90" s="25"/>
      <c r="N90" s="27"/>
      <c r="O90" s="28"/>
    </row>
    <row r="91" spans="1:16" ht="15" customHeight="1" x14ac:dyDescent="0.2">
      <c r="A91" s="8" t="s">
        <v>20</v>
      </c>
      <c r="B91" s="8" t="s">
        <v>161</v>
      </c>
      <c r="C91" s="58">
        <v>185635</v>
      </c>
      <c r="D91" s="57">
        <v>26441</v>
      </c>
      <c r="E91" s="58">
        <f t="shared" si="18"/>
        <v>212076</v>
      </c>
      <c r="F91" s="29">
        <v>262500</v>
      </c>
      <c r="G91" s="29">
        <f>8635+25141+20192</f>
        <v>53968</v>
      </c>
      <c r="H91" s="29">
        <f t="shared" si="16"/>
        <v>316468</v>
      </c>
      <c r="I91" s="53">
        <f t="shared" si="19"/>
        <v>0.4922386314340142</v>
      </c>
      <c r="J91" s="26"/>
      <c r="K91" s="26"/>
      <c r="L91" s="25"/>
      <c r="M91" s="25"/>
      <c r="N91" s="27"/>
      <c r="O91" s="28"/>
    </row>
    <row r="92" spans="1:16" ht="15" customHeight="1" x14ac:dyDescent="0.2">
      <c r="A92" s="8" t="s">
        <v>69</v>
      </c>
      <c r="B92" s="8" t="s">
        <v>71</v>
      </c>
      <c r="C92" s="58">
        <v>263735</v>
      </c>
      <c r="D92" s="57">
        <v>9565</v>
      </c>
      <c r="E92" s="58">
        <f t="shared" si="18"/>
        <v>273300</v>
      </c>
      <c r="F92" s="29">
        <v>263735</v>
      </c>
      <c r="G92" s="29">
        <f>25578+6960</f>
        <v>32538</v>
      </c>
      <c r="H92" s="29">
        <f t="shared" si="16"/>
        <v>296273</v>
      </c>
      <c r="I92" s="53">
        <f t="shared" si="19"/>
        <v>8.4057811928283932E-2</v>
      </c>
      <c r="J92" s="26"/>
      <c r="K92" s="26"/>
      <c r="L92" s="25"/>
      <c r="M92" s="25"/>
      <c r="N92" s="27"/>
      <c r="O92" s="28"/>
    </row>
    <row r="93" spans="1:16" ht="15" customHeight="1" x14ac:dyDescent="0.2">
      <c r="A93" s="8" t="s">
        <v>48</v>
      </c>
      <c r="B93" s="8" t="s">
        <v>157</v>
      </c>
      <c r="C93" s="59">
        <v>281043.96000000002</v>
      </c>
      <c r="D93" s="65">
        <v>1140</v>
      </c>
      <c r="E93" s="58">
        <f t="shared" si="18"/>
        <v>282183.96000000002</v>
      </c>
      <c r="F93" s="29">
        <v>281000.03999999998</v>
      </c>
      <c r="G93" s="29">
        <v>415.14</v>
      </c>
      <c r="H93" s="29">
        <f t="shared" si="16"/>
        <v>281415.18</v>
      </c>
      <c r="I93" s="53">
        <f t="shared" si="19"/>
        <v>-2.7243929810894562E-3</v>
      </c>
      <c r="J93" s="26"/>
      <c r="K93" s="26"/>
      <c r="L93" s="25"/>
      <c r="M93" s="25"/>
      <c r="N93" s="27"/>
      <c r="O93" s="28"/>
      <c r="P93" s="2"/>
    </row>
    <row r="94" spans="1:16" ht="15" customHeight="1" x14ac:dyDescent="0.2">
      <c r="A94" s="8" t="s">
        <v>113</v>
      </c>
      <c r="B94" s="8" t="s">
        <v>172</v>
      </c>
      <c r="C94" s="59">
        <v>189000</v>
      </c>
      <c r="D94" s="65">
        <v>13155</v>
      </c>
      <c r="E94" s="58">
        <f t="shared" si="18"/>
        <v>202155</v>
      </c>
      <c r="F94" s="29">
        <v>196640</v>
      </c>
      <c r="G94" s="29">
        <f>7395+23892+35418</f>
        <v>66705</v>
      </c>
      <c r="H94" s="29">
        <f t="shared" si="16"/>
        <v>263345</v>
      </c>
      <c r="I94" s="53">
        <f t="shared" si="19"/>
        <v>0.30268853107763843</v>
      </c>
      <c r="J94" s="26"/>
      <c r="K94" s="26"/>
      <c r="L94" s="25"/>
      <c r="M94" s="25"/>
      <c r="N94" s="27"/>
      <c r="O94" s="28"/>
      <c r="P94" s="2"/>
    </row>
    <row r="95" spans="1:16" ht="15" customHeight="1" x14ac:dyDescent="0.2">
      <c r="A95" s="8" t="s">
        <v>57</v>
      </c>
      <c r="B95" s="8" t="s">
        <v>59</v>
      </c>
      <c r="C95" s="59">
        <v>179512</v>
      </c>
      <c r="D95" s="65">
        <v>12545</v>
      </c>
      <c r="E95" s="58">
        <f t="shared" si="18"/>
        <v>192057</v>
      </c>
      <c r="F95" s="29">
        <v>187730</v>
      </c>
      <c r="G95" s="29">
        <f>11988+20774+31993</f>
        <v>64755</v>
      </c>
      <c r="H95" s="29">
        <f t="shared" si="16"/>
        <v>252485</v>
      </c>
      <c r="I95" s="53">
        <f t="shared" si="19"/>
        <v>0.31463575917566139</v>
      </c>
      <c r="P95" s="2"/>
    </row>
    <row r="96" spans="1:16" ht="15" customHeight="1" x14ac:dyDescent="0.2">
      <c r="A96" s="8" t="s">
        <v>56</v>
      </c>
      <c r="B96" s="8" t="s">
        <v>112</v>
      </c>
      <c r="C96" s="59">
        <v>191760</v>
      </c>
      <c r="D96" s="65">
        <v>15346</v>
      </c>
      <c r="E96" s="58">
        <f t="shared" si="18"/>
        <v>207106</v>
      </c>
      <c r="F96" s="29">
        <v>202787</v>
      </c>
      <c r="G96" s="29">
        <f>10089+20786+11161</f>
        <v>42036</v>
      </c>
      <c r="H96" s="29">
        <f t="shared" si="16"/>
        <v>244823</v>
      </c>
      <c r="I96" s="53">
        <f t="shared" si="19"/>
        <v>0.18211447278205364</v>
      </c>
      <c r="P96" s="2"/>
    </row>
    <row r="97" spans="1:30" ht="15" customHeight="1" x14ac:dyDescent="0.2">
      <c r="A97" s="8" t="s">
        <v>58</v>
      </c>
      <c r="B97" s="8" t="s">
        <v>90</v>
      </c>
      <c r="C97" s="59">
        <v>184800</v>
      </c>
      <c r="D97" s="65">
        <v>10132</v>
      </c>
      <c r="E97" s="58">
        <f t="shared" si="18"/>
        <v>194932</v>
      </c>
      <c r="F97" s="29">
        <v>194533</v>
      </c>
      <c r="G97" s="29">
        <f>10343+19745+5349</f>
        <v>35437</v>
      </c>
      <c r="H97" s="29">
        <f t="shared" si="16"/>
        <v>229970</v>
      </c>
      <c r="I97" s="53">
        <f t="shared" si="19"/>
        <v>0.17974473149611148</v>
      </c>
      <c r="P97" s="2"/>
    </row>
    <row r="98" spans="1:30" ht="15" customHeight="1" x14ac:dyDescent="0.2">
      <c r="A98" s="8" t="s">
        <v>55</v>
      </c>
      <c r="B98" s="8" t="s">
        <v>173</v>
      </c>
      <c r="C98" s="59">
        <v>187500</v>
      </c>
      <c r="D98" s="65">
        <v>21786</v>
      </c>
      <c r="E98" s="58">
        <f t="shared" si="18"/>
        <v>209286</v>
      </c>
      <c r="F98" s="29">
        <v>180682</v>
      </c>
      <c r="G98" s="29">
        <f>24224+18369+1575</f>
        <v>44168</v>
      </c>
      <c r="H98" s="29">
        <f t="shared" si="16"/>
        <v>224850</v>
      </c>
      <c r="I98" s="53">
        <f t="shared" si="19"/>
        <v>7.4367133969782978E-2</v>
      </c>
      <c r="P98" s="2"/>
    </row>
    <row r="99" spans="1:30" ht="15" customHeight="1" x14ac:dyDescent="0.2">
      <c r="A99" s="8" t="s">
        <v>50</v>
      </c>
      <c r="B99" s="8" t="s">
        <v>102</v>
      </c>
      <c r="C99" s="58">
        <v>200000</v>
      </c>
      <c r="D99" s="57">
        <v>8593</v>
      </c>
      <c r="E99" s="58">
        <f t="shared" si="18"/>
        <v>208593</v>
      </c>
      <c r="F99" s="29">
        <v>199794</v>
      </c>
      <c r="G99" s="29">
        <f>5364+14132</f>
        <v>19496</v>
      </c>
      <c r="H99" s="29">
        <f t="shared" si="16"/>
        <v>219290</v>
      </c>
      <c r="I99" s="53">
        <f t="shared" si="19"/>
        <v>5.1281682510918393E-2</v>
      </c>
      <c r="P99" s="2"/>
    </row>
    <row r="100" spans="1:30" ht="15" customHeight="1" x14ac:dyDescent="0.2">
      <c r="A100" s="8"/>
      <c r="B100" s="8"/>
      <c r="C100" s="14"/>
      <c r="D100" s="18"/>
      <c r="E100" s="14"/>
      <c r="F100" s="29"/>
      <c r="G100" s="29"/>
      <c r="H100" s="29"/>
      <c r="I100" s="41"/>
      <c r="P100" s="2"/>
    </row>
    <row r="101" spans="1:30" s="52" customFormat="1" ht="15" customHeight="1" x14ac:dyDescent="0.2">
      <c r="A101" s="19" t="s">
        <v>191</v>
      </c>
      <c r="B101" s="20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1:30" s="52" customFormat="1" ht="15" customHeight="1" x14ac:dyDescent="0.2">
      <c r="A102" s="19" t="s">
        <v>192</v>
      </c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1:30" s="21" customFormat="1" ht="15" customHeight="1" x14ac:dyDescent="0.2">
      <c r="A103" s="40"/>
      <c r="B103" s="20"/>
    </row>
    <row r="104" spans="1:30" ht="15" customHeight="1" x14ac:dyDescent="0.2">
      <c r="A104" s="23" t="s">
        <v>193</v>
      </c>
    </row>
    <row r="105" spans="1:30" ht="15" customHeight="1" x14ac:dyDescent="0.2">
      <c r="A105" s="23"/>
      <c r="P105" s="2"/>
    </row>
  </sheetData>
  <sortState ref="A69:E93">
    <sortCondition descending="1" ref="E69:E93"/>
  </sortState>
  <mergeCells count="7">
    <mergeCell ref="A80:D80"/>
    <mergeCell ref="A22:D22"/>
    <mergeCell ref="A87:D87"/>
    <mergeCell ref="A5:A6"/>
    <mergeCell ref="A7:D7"/>
    <mergeCell ref="A44:D44"/>
    <mergeCell ref="A75:D75"/>
  </mergeCells>
  <phoneticPr fontId="0" type="noConversion"/>
  <pageMargins left="0.75" right="0.75" top="1" bottom="1" header="0.5" footer="0.5"/>
  <pageSetup paperSize="17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CAUT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Dufay</dc:creator>
  <cp:lastModifiedBy>Jocelyne Fortier</cp:lastModifiedBy>
  <cp:lastPrinted>2016-06-14T18:34:35Z</cp:lastPrinted>
  <dcterms:created xsi:type="dcterms:W3CDTF">2004-02-05T19:24:04Z</dcterms:created>
  <dcterms:modified xsi:type="dcterms:W3CDTF">2020-07-09T15:39:40Z</dcterms:modified>
</cp:coreProperties>
</file>